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7"/>
  <workbookPr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21\WISER\"/>
    </mc:Choice>
  </mc:AlternateContent>
  <xr:revisionPtr revIDLastSave="0" documentId="11_F4DCFF7C284038D24CBEDA874083F0E99D91624A" xr6:coauthVersionLast="47" xr6:coauthVersionMax="47" xr10:uidLastSave="{00000000-0000-0000-0000-000000000000}"/>
  <bookViews>
    <workbookView xWindow="0" yWindow="60" windowWidth="16380" windowHeight="8145" tabRatio="729" firstSheet="3" activeTab="3" xr2:uid="{00000000-000D-0000-FFFF-FFFF00000000}"/>
  </bookViews>
  <sheets>
    <sheet name="Salton Sea Inflow Chart" sheetId="1" r:id="rId1"/>
    <sheet name="Salton Sea Salinity Chart" sheetId="42" r:id="rId2"/>
    <sheet name="Salton Sea Elevation Chart" sheetId="43" r:id="rId3"/>
    <sheet name="Salton Sea Playa Exposure" sheetId="45" r:id="rId4"/>
    <sheet name="Water Use Chart BC" sheetId="40" r:id="rId5"/>
    <sheet name="Water Use Chart WC" sheetId="41" r:id="rId6"/>
    <sheet name="Salton Sea Salinity Chart BC" sheetId="17" r:id="rId7"/>
    <sheet name="Salton Sea Salinity Chart WC" sheetId="36" r:id="rId8"/>
    <sheet name="Salton Sea Elevation Chart BC" sheetId="2" r:id="rId9"/>
    <sheet name="Salton Sea Elevation Chart WC" sheetId="37" r:id="rId10"/>
    <sheet name="Salton Sea Surface Area WC" sheetId="39" r:id="rId11"/>
    <sheet name="Salton Sea Surface Area BC" sheetId="4" r:id="rId12"/>
    <sheet name="Salton Sea Playa Exposure BC" sheetId="7" r:id="rId13"/>
    <sheet name="Salton Sea Playa Exposure WC" sheetId="38" r:id="rId14"/>
    <sheet name="WISER DCP QSA Wtr &amp; Slt Balance" sheetId="35" r:id="rId15"/>
    <sheet name="WISER QSA Water &amp; Salt Balance" sheetId="32" r:id="rId16"/>
    <sheet name="WI QSA Water &amp; Salt Balance" sheetId="31" r:id="rId17"/>
    <sheet name="WI DCP QSA Water &amp; Salt Balance" sheetId="34" r:id="rId18"/>
    <sheet name="DCP QSA Water &amp; Salt Balance" sheetId="33" r:id="rId19"/>
    <sheet name="QSA Water &amp; Salt Balance" sheetId="29" r:id="rId20"/>
    <sheet name="No QSA Water &amp; Salt Balance" sheetId="30" r:id="rId21"/>
    <sheet name="River Inflow Data" sheetId="28" r:id="rId22"/>
    <sheet name="Salton Sea Accounting Model" sheetId="16" r:id="rId23"/>
    <sheet name="Evaporation Rate Reduction" sheetId="25" r:id="rId24"/>
  </sheets>
  <definedNames>
    <definedName name="_xlnm.Print_Area" localSheetId="3">'Salton Sea Playa Exposure'!$A$1:$U$52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7" i="32" l="1"/>
  <c r="AF17" i="35" l="1"/>
  <c r="AE17" i="35"/>
  <c r="AD17" i="35"/>
  <c r="AC17" i="35"/>
  <c r="AB17" i="35"/>
  <c r="B4" i="25" l="1"/>
  <c r="C4" i="25" s="1"/>
  <c r="B5" i="25"/>
  <c r="C5" i="25" s="1"/>
  <c r="B6" i="25"/>
  <c r="C6" i="25" s="1"/>
  <c r="B7" i="25"/>
  <c r="C7" i="25" s="1"/>
  <c r="O18" i="32"/>
  <c r="P18" i="32"/>
  <c r="BW35" i="35" l="1"/>
  <c r="BV35" i="35"/>
  <c r="BU35" i="35"/>
  <c r="BT35" i="35"/>
  <c r="BS35" i="35"/>
  <c r="BR35" i="35"/>
  <c r="BQ35" i="35"/>
  <c r="BP35" i="35"/>
  <c r="BO35" i="35"/>
  <c r="BN35" i="35"/>
  <c r="BM35" i="35"/>
  <c r="BL35" i="35"/>
  <c r="BK35" i="35"/>
  <c r="BJ35" i="35"/>
  <c r="BI35" i="35"/>
  <c r="BH35" i="35"/>
  <c r="BG35" i="35"/>
  <c r="BF35" i="35"/>
  <c r="BE35" i="35"/>
  <c r="BD35" i="35"/>
  <c r="BC35" i="35"/>
  <c r="BB35" i="35"/>
  <c r="BA35" i="35"/>
  <c r="AZ35" i="35"/>
  <c r="AY35" i="35"/>
  <c r="AX35" i="35"/>
  <c r="AW35" i="35"/>
  <c r="AV35" i="35"/>
  <c r="AU35" i="35"/>
  <c r="AT35" i="35"/>
  <c r="AS35" i="35"/>
  <c r="AR35" i="35"/>
  <c r="AQ35" i="35"/>
  <c r="AP35" i="35"/>
  <c r="AO35" i="35"/>
  <c r="AN35" i="35"/>
  <c r="AM35" i="35"/>
  <c r="AL35" i="35"/>
  <c r="AK35" i="35"/>
  <c r="AJ35" i="35"/>
  <c r="AI35" i="35"/>
  <c r="AH35" i="35"/>
  <c r="AG35" i="35"/>
  <c r="AF35" i="35"/>
  <c r="AE35" i="35"/>
  <c r="AD35" i="35"/>
  <c r="AC35" i="35"/>
  <c r="AB35" i="35"/>
  <c r="AA35" i="35"/>
  <c r="Z35" i="35"/>
  <c r="Y35" i="35"/>
  <c r="X35" i="35"/>
  <c r="W35" i="35"/>
  <c r="V35" i="35"/>
  <c r="U35" i="35"/>
  <c r="T35" i="35"/>
  <c r="S35" i="35"/>
  <c r="R35" i="35"/>
  <c r="D31" i="35" l="1"/>
  <c r="C31" i="35"/>
  <c r="BW30" i="35"/>
  <c r="BV30" i="35"/>
  <c r="BU30" i="35"/>
  <c r="BT30" i="35"/>
  <c r="BS30" i="35"/>
  <c r="BR30" i="35"/>
  <c r="BQ30" i="35"/>
  <c r="BP30" i="35"/>
  <c r="BO30" i="35"/>
  <c r="BN30" i="35"/>
  <c r="BM30" i="35"/>
  <c r="BL30" i="35"/>
  <c r="BK30" i="35"/>
  <c r="BJ30" i="35"/>
  <c r="BI30" i="35"/>
  <c r="BH30" i="35"/>
  <c r="BG30" i="35"/>
  <c r="BF30" i="35"/>
  <c r="BE30" i="35"/>
  <c r="BD30" i="35"/>
  <c r="BC30" i="35"/>
  <c r="BB30" i="35"/>
  <c r="BA30" i="35"/>
  <c r="AZ30" i="35"/>
  <c r="AY30" i="35"/>
  <c r="AX30" i="35"/>
  <c r="AW30" i="35"/>
  <c r="AV30" i="35"/>
  <c r="AU30" i="35"/>
  <c r="AT30" i="35"/>
  <c r="AS30" i="35"/>
  <c r="AR30" i="35"/>
  <c r="AQ30" i="35"/>
  <c r="AP30" i="35"/>
  <c r="AO30" i="35"/>
  <c r="AN30" i="35"/>
  <c r="AM30" i="35"/>
  <c r="AL30" i="35"/>
  <c r="AK30" i="35"/>
  <c r="AJ30" i="35"/>
  <c r="AI30" i="35"/>
  <c r="AH30" i="35"/>
  <c r="AG30" i="35"/>
  <c r="AF30" i="35"/>
  <c r="AE30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D29" i="35"/>
  <c r="BW28" i="35"/>
  <c r="BV28" i="35"/>
  <c r="BU28" i="35"/>
  <c r="BT28" i="35"/>
  <c r="BS28" i="35"/>
  <c r="BR28" i="35"/>
  <c r="BQ28" i="35"/>
  <c r="BP28" i="35"/>
  <c r="BO28" i="35"/>
  <c r="BN28" i="35"/>
  <c r="BM28" i="35"/>
  <c r="BL28" i="35"/>
  <c r="BK28" i="35"/>
  <c r="BJ28" i="35"/>
  <c r="BI28" i="35"/>
  <c r="BH28" i="35"/>
  <c r="BG28" i="35"/>
  <c r="BF28" i="35"/>
  <c r="BE28" i="35"/>
  <c r="BD28" i="35"/>
  <c r="BC28" i="35"/>
  <c r="BB28" i="35"/>
  <c r="BA28" i="35"/>
  <c r="AZ28" i="35"/>
  <c r="AY28" i="35"/>
  <c r="AX28" i="35"/>
  <c r="AW28" i="35"/>
  <c r="AV28" i="35"/>
  <c r="AU28" i="35"/>
  <c r="AT28" i="35"/>
  <c r="AS28" i="35"/>
  <c r="AR28" i="35"/>
  <c r="AQ28" i="35"/>
  <c r="AP28" i="35"/>
  <c r="AO28" i="35"/>
  <c r="AN28" i="35"/>
  <c r="AM28" i="35"/>
  <c r="AL28" i="35"/>
  <c r="AK28" i="35"/>
  <c r="AJ28" i="35"/>
  <c r="AI28" i="35"/>
  <c r="AH28" i="35"/>
  <c r="AG28" i="35"/>
  <c r="AF28" i="35"/>
  <c r="AE28" i="35"/>
  <c r="AD28" i="35"/>
  <c r="AC28" i="35"/>
  <c r="AB28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BW27" i="35"/>
  <c r="BV27" i="35"/>
  <c r="BU27" i="35"/>
  <c r="BT27" i="35"/>
  <c r="BS27" i="35"/>
  <c r="BR27" i="35"/>
  <c r="BQ27" i="35"/>
  <c r="BP27" i="35"/>
  <c r="BO27" i="35"/>
  <c r="BN27" i="35"/>
  <c r="BM27" i="35"/>
  <c r="BL27" i="35"/>
  <c r="BK27" i="35"/>
  <c r="BJ27" i="35"/>
  <c r="BI27" i="35"/>
  <c r="BH27" i="35"/>
  <c r="BG27" i="35"/>
  <c r="BF27" i="35"/>
  <c r="BE27" i="35"/>
  <c r="BD27" i="35"/>
  <c r="BC27" i="35"/>
  <c r="BB27" i="35"/>
  <c r="BA27" i="35"/>
  <c r="AZ27" i="35"/>
  <c r="AY27" i="35"/>
  <c r="AX27" i="35"/>
  <c r="AW27" i="35"/>
  <c r="AV27" i="35"/>
  <c r="AU27" i="35"/>
  <c r="AT27" i="35"/>
  <c r="AS27" i="35"/>
  <c r="AR27" i="35"/>
  <c r="AQ27" i="35"/>
  <c r="AP27" i="35"/>
  <c r="AO27" i="35"/>
  <c r="AN27" i="35"/>
  <c r="AM27" i="35"/>
  <c r="AL27" i="35"/>
  <c r="AK27" i="35"/>
  <c r="AJ27" i="35"/>
  <c r="AI27" i="35"/>
  <c r="AH27" i="35"/>
  <c r="AG27" i="35"/>
  <c r="AF27" i="35"/>
  <c r="AE27" i="35"/>
  <c r="AD27" i="35"/>
  <c r="AC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BW26" i="35"/>
  <c r="BV26" i="35"/>
  <c r="BU26" i="35"/>
  <c r="BT26" i="35"/>
  <c r="BS26" i="35"/>
  <c r="BR26" i="35"/>
  <c r="BQ26" i="35"/>
  <c r="BP26" i="35"/>
  <c r="BO26" i="35"/>
  <c r="BN26" i="35"/>
  <c r="BM26" i="35"/>
  <c r="BL26" i="35"/>
  <c r="BK26" i="35"/>
  <c r="BJ26" i="35"/>
  <c r="BI26" i="35"/>
  <c r="BH26" i="35"/>
  <c r="BG26" i="35"/>
  <c r="BF26" i="35"/>
  <c r="BE26" i="35"/>
  <c r="BD26" i="35"/>
  <c r="BC26" i="35"/>
  <c r="BB26" i="35"/>
  <c r="BA26" i="35"/>
  <c r="AZ26" i="35"/>
  <c r="AY26" i="35"/>
  <c r="AX26" i="35"/>
  <c r="AW26" i="35"/>
  <c r="AV26" i="35"/>
  <c r="AU26" i="35"/>
  <c r="AT26" i="35"/>
  <c r="AS26" i="35"/>
  <c r="AR26" i="35"/>
  <c r="AQ26" i="35"/>
  <c r="AP26" i="35"/>
  <c r="AO26" i="35"/>
  <c r="AN26" i="35"/>
  <c r="AM26" i="35"/>
  <c r="AL26" i="35"/>
  <c r="AK26" i="35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H22" i="35"/>
  <c r="D22" i="35"/>
  <c r="BW21" i="35"/>
  <c r="BV21" i="35"/>
  <c r="BU21" i="35"/>
  <c r="BT21" i="35"/>
  <c r="BS21" i="35"/>
  <c r="BR21" i="35"/>
  <c r="BQ21" i="35"/>
  <c r="BP21" i="35"/>
  <c r="BO21" i="35"/>
  <c r="BN21" i="35"/>
  <c r="BM21" i="35"/>
  <c r="BL21" i="35"/>
  <c r="BK21" i="35"/>
  <c r="BJ21" i="35"/>
  <c r="BI21" i="35"/>
  <c r="BH21" i="35"/>
  <c r="BG21" i="35"/>
  <c r="BF21" i="35"/>
  <c r="BE21" i="35"/>
  <c r="BD21" i="35"/>
  <c r="BC21" i="35"/>
  <c r="BB21" i="35"/>
  <c r="BA21" i="35"/>
  <c r="AZ21" i="35"/>
  <c r="AY21" i="35"/>
  <c r="AX21" i="35"/>
  <c r="AW21" i="35"/>
  <c r="AV21" i="35"/>
  <c r="AU21" i="35"/>
  <c r="AT21" i="35"/>
  <c r="AS21" i="35"/>
  <c r="AR21" i="35"/>
  <c r="AQ21" i="35"/>
  <c r="AP21" i="35"/>
  <c r="AO21" i="35"/>
  <c r="AN21" i="35"/>
  <c r="AM21" i="35"/>
  <c r="AL21" i="35"/>
  <c r="AK21" i="35"/>
  <c r="AJ21" i="35"/>
  <c r="AI21" i="35"/>
  <c r="AH21" i="35"/>
  <c r="AG21" i="35"/>
  <c r="AF21" i="35"/>
  <c r="AE21" i="35"/>
  <c r="AD21" i="35"/>
  <c r="AC21" i="35"/>
  <c r="AB21" i="35"/>
  <c r="AA21" i="35"/>
  <c r="Z21" i="35"/>
  <c r="Y21" i="35"/>
  <c r="X21" i="35"/>
  <c r="W21" i="35"/>
  <c r="V21" i="35"/>
  <c r="U21" i="35"/>
  <c r="T21" i="35"/>
  <c r="S21" i="35"/>
  <c r="R21" i="35"/>
  <c r="Q21" i="35"/>
  <c r="P21" i="35"/>
  <c r="O21" i="35"/>
  <c r="N21" i="35"/>
  <c r="M21" i="35"/>
  <c r="L21" i="35"/>
  <c r="K21" i="35"/>
  <c r="J21" i="35"/>
  <c r="I21" i="35"/>
  <c r="H21" i="35"/>
  <c r="P19" i="35"/>
  <c r="O19" i="35"/>
  <c r="N19" i="35"/>
  <c r="M19" i="35"/>
  <c r="L19" i="35"/>
  <c r="K19" i="35"/>
  <c r="J19" i="35"/>
  <c r="I19" i="35"/>
  <c r="H19" i="35"/>
  <c r="Q18" i="35"/>
  <c r="Q35" i="35" s="1"/>
  <c r="P18" i="35"/>
  <c r="O18" i="35"/>
  <c r="N18" i="35"/>
  <c r="M18" i="35"/>
  <c r="L18" i="35"/>
  <c r="K18" i="35"/>
  <c r="J18" i="35"/>
  <c r="I18" i="35"/>
  <c r="H18" i="35"/>
  <c r="AA17" i="35"/>
  <c r="Z17" i="35"/>
  <c r="Y17" i="35"/>
  <c r="X17" i="35"/>
  <c r="W17" i="35"/>
  <c r="V17" i="35"/>
  <c r="U17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BW16" i="35"/>
  <c r="BV16" i="35"/>
  <c r="BU16" i="35"/>
  <c r="BT16" i="35"/>
  <c r="BS16" i="35"/>
  <c r="BR16" i="35"/>
  <c r="BQ16" i="35"/>
  <c r="BP16" i="35"/>
  <c r="BO16" i="35"/>
  <c r="BN16" i="35"/>
  <c r="BM16" i="35"/>
  <c r="BL16" i="35"/>
  <c r="BK16" i="35"/>
  <c r="BJ16" i="35"/>
  <c r="BI16" i="35"/>
  <c r="BH16" i="35"/>
  <c r="BG16" i="35"/>
  <c r="BF16" i="35"/>
  <c r="BE16" i="35"/>
  <c r="BD16" i="35"/>
  <c r="BC16" i="35"/>
  <c r="BB16" i="35"/>
  <c r="BA16" i="35"/>
  <c r="AZ16" i="35"/>
  <c r="AY16" i="35"/>
  <c r="AX16" i="35"/>
  <c r="AW16" i="35"/>
  <c r="AV16" i="35"/>
  <c r="AU16" i="35"/>
  <c r="AT16" i="35"/>
  <c r="AS16" i="35"/>
  <c r="AR16" i="35"/>
  <c r="AQ16" i="35"/>
  <c r="AP16" i="35"/>
  <c r="AO16" i="35"/>
  <c r="AN16" i="35"/>
  <c r="AM16" i="35"/>
  <c r="AL16" i="35"/>
  <c r="AK16" i="35"/>
  <c r="AJ16" i="35"/>
  <c r="AI16" i="35"/>
  <c r="AH16" i="35"/>
  <c r="AG16" i="35"/>
  <c r="AF16" i="35"/>
  <c r="AE16" i="35"/>
  <c r="AD16" i="35"/>
  <c r="AC16" i="35"/>
  <c r="AB16" i="35"/>
  <c r="AA16" i="35"/>
  <c r="Z16" i="35"/>
  <c r="Y16" i="35"/>
  <c r="X16" i="35"/>
  <c r="W16" i="35"/>
  <c r="V16" i="35"/>
  <c r="U16" i="35"/>
  <c r="T16" i="35"/>
  <c r="S16" i="35"/>
  <c r="R16" i="35"/>
  <c r="Q16" i="35"/>
  <c r="P16" i="35"/>
  <c r="O16" i="35"/>
  <c r="N16" i="35"/>
  <c r="M16" i="35"/>
  <c r="L16" i="35"/>
  <c r="K16" i="35"/>
  <c r="J16" i="35"/>
  <c r="I16" i="35"/>
  <c r="H16" i="35"/>
  <c r="D14" i="35"/>
  <c r="D25" i="35" s="1"/>
  <c r="D24" i="35" s="1"/>
  <c r="H13" i="35"/>
  <c r="BW12" i="35"/>
  <c r="BV12" i="35"/>
  <c r="BU12" i="35"/>
  <c r="BT12" i="35"/>
  <c r="BS12" i="35"/>
  <c r="BR12" i="35"/>
  <c r="BQ12" i="35"/>
  <c r="BP12" i="35"/>
  <c r="BO12" i="35"/>
  <c r="BN12" i="35"/>
  <c r="BM12" i="35"/>
  <c r="BL12" i="35"/>
  <c r="BK12" i="35"/>
  <c r="BJ12" i="35"/>
  <c r="BI12" i="35"/>
  <c r="BH12" i="35"/>
  <c r="BG12" i="35"/>
  <c r="BF12" i="35"/>
  <c r="BE12" i="35"/>
  <c r="BD12" i="35"/>
  <c r="BC12" i="35"/>
  <c r="BB12" i="35"/>
  <c r="BA12" i="35"/>
  <c r="AZ12" i="35"/>
  <c r="AY12" i="35"/>
  <c r="AX12" i="35"/>
  <c r="AW12" i="35"/>
  <c r="AV12" i="35"/>
  <c r="AU12" i="35"/>
  <c r="AT12" i="35"/>
  <c r="AS12" i="35"/>
  <c r="AR12" i="35"/>
  <c r="AQ12" i="35"/>
  <c r="AP12" i="35"/>
  <c r="AO12" i="35"/>
  <c r="AN12" i="35"/>
  <c r="AM12" i="35"/>
  <c r="AL12" i="35"/>
  <c r="AK12" i="35"/>
  <c r="AJ12" i="35"/>
  <c r="AI12" i="35"/>
  <c r="AH12" i="35"/>
  <c r="AG12" i="35"/>
  <c r="AF12" i="35"/>
  <c r="AE12" i="35"/>
  <c r="AD12" i="35"/>
  <c r="AC12" i="35"/>
  <c r="AB12" i="35"/>
  <c r="AA12" i="35"/>
  <c r="Z12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L11" i="35"/>
  <c r="K11" i="35"/>
  <c r="H10" i="35"/>
  <c r="H9" i="35"/>
  <c r="BW8" i="35"/>
  <c r="BV8" i="35"/>
  <c r="BU8" i="35"/>
  <c r="BT8" i="35"/>
  <c r="BS8" i="35"/>
  <c r="BR8" i="35"/>
  <c r="BQ8" i="35"/>
  <c r="BP8" i="35"/>
  <c r="BO8" i="35"/>
  <c r="BN8" i="35"/>
  <c r="BM8" i="35"/>
  <c r="BL8" i="35"/>
  <c r="BK8" i="35"/>
  <c r="BJ8" i="35"/>
  <c r="BI8" i="35"/>
  <c r="BH8" i="35"/>
  <c r="BG8" i="35"/>
  <c r="BF8" i="35"/>
  <c r="BE8" i="35"/>
  <c r="BD8" i="35"/>
  <c r="BC8" i="35"/>
  <c r="BB8" i="35"/>
  <c r="BA8" i="35"/>
  <c r="AZ8" i="35"/>
  <c r="AY8" i="35"/>
  <c r="AX8" i="35"/>
  <c r="AW8" i="35"/>
  <c r="AV8" i="35"/>
  <c r="AU8" i="35"/>
  <c r="AT8" i="35"/>
  <c r="AS8" i="35"/>
  <c r="AR8" i="35"/>
  <c r="AQ8" i="35"/>
  <c r="AP8" i="35"/>
  <c r="AO8" i="35"/>
  <c r="AN8" i="35"/>
  <c r="AM8" i="35"/>
  <c r="AL8" i="35"/>
  <c r="AK8" i="35"/>
  <c r="AJ8" i="35"/>
  <c r="AI8" i="35"/>
  <c r="AH8" i="35"/>
  <c r="AG8" i="35"/>
  <c r="AF8" i="35"/>
  <c r="AE8" i="35"/>
  <c r="AD8" i="35"/>
  <c r="AC8" i="35"/>
  <c r="AB8" i="35"/>
  <c r="AA8" i="35"/>
  <c r="Z8" i="35"/>
  <c r="Y8" i="35"/>
  <c r="X8" i="35"/>
  <c r="W8" i="35"/>
  <c r="V8" i="35"/>
  <c r="U8" i="35"/>
  <c r="T8" i="35"/>
  <c r="S8" i="35"/>
  <c r="R8" i="35"/>
  <c r="Q8" i="35"/>
  <c r="P8" i="35"/>
  <c r="O8" i="35"/>
  <c r="N8" i="35"/>
  <c r="H8" i="35"/>
  <c r="H7" i="35"/>
  <c r="I7" i="35" s="1"/>
  <c r="H5" i="35"/>
  <c r="H4" i="35" s="1"/>
  <c r="D4" i="35"/>
  <c r="D3" i="35"/>
  <c r="I2" i="35"/>
  <c r="J2" i="35" s="1"/>
  <c r="K2" i="35" s="1"/>
  <c r="L2" i="35" s="1"/>
  <c r="M2" i="35" s="1"/>
  <c r="N2" i="35" s="1"/>
  <c r="O2" i="35" s="1"/>
  <c r="P2" i="35" s="1"/>
  <c r="Q2" i="35" s="1"/>
  <c r="R2" i="35" s="1"/>
  <c r="S2" i="35" s="1"/>
  <c r="T2" i="35" s="1"/>
  <c r="U2" i="35" s="1"/>
  <c r="V2" i="35" s="1"/>
  <c r="W2" i="35" s="1"/>
  <c r="X2" i="35" s="1"/>
  <c r="Y2" i="35" s="1"/>
  <c r="Z2" i="35" s="1"/>
  <c r="AA2" i="35" s="1"/>
  <c r="AB2" i="35" s="1"/>
  <c r="AC2" i="35" s="1"/>
  <c r="AD2" i="35" s="1"/>
  <c r="AE2" i="35" s="1"/>
  <c r="AF2" i="35" s="1"/>
  <c r="AG2" i="35" s="1"/>
  <c r="AH2" i="35" s="1"/>
  <c r="AI2" i="35" s="1"/>
  <c r="AJ2" i="35" s="1"/>
  <c r="AK2" i="35" s="1"/>
  <c r="AL2" i="35" s="1"/>
  <c r="AM2" i="35" s="1"/>
  <c r="AN2" i="35" s="1"/>
  <c r="AO2" i="35" s="1"/>
  <c r="AP2" i="35" s="1"/>
  <c r="AQ2" i="35" s="1"/>
  <c r="AR2" i="35" s="1"/>
  <c r="AS2" i="35" s="1"/>
  <c r="AT2" i="35" s="1"/>
  <c r="AU2" i="35" s="1"/>
  <c r="AV2" i="35" s="1"/>
  <c r="AW2" i="35" s="1"/>
  <c r="AX2" i="35" s="1"/>
  <c r="AY2" i="35" s="1"/>
  <c r="AZ2" i="35" s="1"/>
  <c r="BA2" i="35" s="1"/>
  <c r="BB2" i="35" s="1"/>
  <c r="BC2" i="35" s="1"/>
  <c r="BD2" i="35" s="1"/>
  <c r="BE2" i="35" s="1"/>
  <c r="BF2" i="35" s="1"/>
  <c r="BG2" i="35" s="1"/>
  <c r="BH2" i="35" s="1"/>
  <c r="BI2" i="35" s="1"/>
  <c r="BJ2" i="35" s="1"/>
  <c r="BK2" i="35" s="1"/>
  <c r="BL2" i="35" s="1"/>
  <c r="BM2" i="35" s="1"/>
  <c r="BN2" i="35" s="1"/>
  <c r="BO2" i="35" s="1"/>
  <c r="BP2" i="35" s="1"/>
  <c r="BQ2" i="35" s="1"/>
  <c r="BR2" i="35" s="1"/>
  <c r="BS2" i="35" s="1"/>
  <c r="BT2" i="35" s="1"/>
  <c r="BU2" i="35" s="1"/>
  <c r="BV2" i="35" s="1"/>
  <c r="BW2" i="35" s="1"/>
  <c r="H35" i="35" l="1"/>
  <c r="K35" i="35"/>
  <c r="L35" i="35"/>
  <c r="O35" i="35"/>
  <c r="P35" i="35"/>
  <c r="H15" i="35"/>
  <c r="H33" i="35"/>
  <c r="I35" i="35"/>
  <c r="M35" i="35"/>
  <c r="H3" i="35"/>
  <c r="J35" i="35"/>
  <c r="N35" i="35"/>
  <c r="H14" i="35"/>
  <c r="H25" i="35" s="1"/>
  <c r="H32" i="35"/>
  <c r="H23" i="35"/>
  <c r="I14" i="35"/>
  <c r="J7" i="35"/>
  <c r="K7" i="35" s="1"/>
  <c r="L7" i="35" s="1"/>
  <c r="M7" i="35" s="1"/>
  <c r="D31" i="34"/>
  <c r="C31" i="34"/>
  <c r="BW30" i="34"/>
  <c r="BV30" i="34"/>
  <c r="BU30" i="34"/>
  <c r="BT30" i="34"/>
  <c r="BS30" i="34"/>
  <c r="BR30" i="34"/>
  <c r="BQ30" i="34"/>
  <c r="BP30" i="34"/>
  <c r="BO30" i="34"/>
  <c r="BN30" i="34"/>
  <c r="BM30" i="34"/>
  <c r="BL30" i="34"/>
  <c r="BK30" i="34"/>
  <c r="BJ30" i="34"/>
  <c r="BI30" i="34"/>
  <c r="BH30" i="34"/>
  <c r="BG30" i="34"/>
  <c r="BF30" i="34"/>
  <c r="BE30" i="34"/>
  <c r="BD30" i="34"/>
  <c r="BC30" i="34"/>
  <c r="BB30" i="34"/>
  <c r="BA30" i="34"/>
  <c r="AZ30" i="34"/>
  <c r="AY30" i="34"/>
  <c r="AX30" i="34"/>
  <c r="AW30" i="34"/>
  <c r="AV30" i="34"/>
  <c r="AU30" i="34"/>
  <c r="AT30" i="34"/>
  <c r="AS30" i="34"/>
  <c r="AR30" i="34"/>
  <c r="AQ30" i="34"/>
  <c r="AP30" i="34"/>
  <c r="AO30" i="34"/>
  <c r="AN30" i="34"/>
  <c r="AM30" i="34"/>
  <c r="AL30" i="34"/>
  <c r="AK30" i="34"/>
  <c r="AJ30" i="34"/>
  <c r="AI30" i="34"/>
  <c r="AH30" i="34"/>
  <c r="AG30" i="34"/>
  <c r="AF30" i="34"/>
  <c r="AE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D29" i="34"/>
  <c r="BW28" i="34"/>
  <c r="BV28" i="34"/>
  <c r="BU28" i="34"/>
  <c r="BT28" i="34"/>
  <c r="BS28" i="34"/>
  <c r="BR28" i="34"/>
  <c r="BQ28" i="34"/>
  <c r="BP28" i="34"/>
  <c r="BO28" i="34"/>
  <c r="BN28" i="34"/>
  <c r="BM28" i="34"/>
  <c r="BL28" i="34"/>
  <c r="BK28" i="34"/>
  <c r="BJ28" i="34"/>
  <c r="BI28" i="34"/>
  <c r="BH28" i="34"/>
  <c r="BG28" i="34"/>
  <c r="BF28" i="34"/>
  <c r="BE28" i="34"/>
  <c r="BD28" i="34"/>
  <c r="BC28" i="34"/>
  <c r="BB28" i="34"/>
  <c r="BA28" i="34"/>
  <c r="AZ28" i="34"/>
  <c r="AY28" i="34"/>
  <c r="AX28" i="34"/>
  <c r="AW28" i="34"/>
  <c r="AV28" i="34"/>
  <c r="AU28" i="34"/>
  <c r="AT28" i="34"/>
  <c r="AS28" i="34"/>
  <c r="AR28" i="34"/>
  <c r="AQ28" i="34"/>
  <c r="AP28" i="34"/>
  <c r="AO28" i="34"/>
  <c r="AN28" i="34"/>
  <c r="AM28" i="34"/>
  <c r="AL28" i="34"/>
  <c r="AK28" i="34"/>
  <c r="AJ28" i="34"/>
  <c r="AI28" i="34"/>
  <c r="AH28" i="34"/>
  <c r="AG28" i="34"/>
  <c r="AF28" i="34"/>
  <c r="AE28" i="34"/>
  <c r="AD28" i="34"/>
  <c r="AC28" i="34"/>
  <c r="AB28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BW27" i="34"/>
  <c r="BV27" i="34"/>
  <c r="BU27" i="34"/>
  <c r="BT27" i="34"/>
  <c r="BS27" i="34"/>
  <c r="BR27" i="34"/>
  <c r="BQ27" i="34"/>
  <c r="BP27" i="34"/>
  <c r="BO27" i="34"/>
  <c r="BN27" i="34"/>
  <c r="BM27" i="34"/>
  <c r="BL27" i="34"/>
  <c r="BK27" i="34"/>
  <c r="BJ27" i="34"/>
  <c r="BI27" i="34"/>
  <c r="BH27" i="34"/>
  <c r="BG27" i="34"/>
  <c r="BF27" i="34"/>
  <c r="BE27" i="34"/>
  <c r="BD27" i="34"/>
  <c r="BC27" i="34"/>
  <c r="BB27" i="34"/>
  <c r="BA27" i="34"/>
  <c r="AZ27" i="34"/>
  <c r="AY27" i="34"/>
  <c r="AX27" i="34"/>
  <c r="AW27" i="34"/>
  <c r="AV27" i="34"/>
  <c r="AU27" i="34"/>
  <c r="AT27" i="34"/>
  <c r="AS27" i="34"/>
  <c r="AR27" i="34"/>
  <c r="AQ27" i="34"/>
  <c r="AP27" i="34"/>
  <c r="AO27" i="34"/>
  <c r="AN27" i="34"/>
  <c r="AM27" i="34"/>
  <c r="AL27" i="34"/>
  <c r="AK27" i="34"/>
  <c r="AJ27" i="34"/>
  <c r="AI27" i="34"/>
  <c r="AH27" i="34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BW26" i="34"/>
  <c r="BV26" i="34"/>
  <c r="BU26" i="34"/>
  <c r="BT26" i="34"/>
  <c r="BS26" i="34"/>
  <c r="BR26" i="34"/>
  <c r="BQ26" i="34"/>
  <c r="BP26" i="34"/>
  <c r="BO26" i="34"/>
  <c r="BN26" i="34"/>
  <c r="BM26" i="34"/>
  <c r="BL26" i="34"/>
  <c r="BK26" i="34"/>
  <c r="BJ26" i="34"/>
  <c r="BI26" i="34"/>
  <c r="BH26" i="34"/>
  <c r="BG26" i="34"/>
  <c r="BF26" i="34"/>
  <c r="BE26" i="34"/>
  <c r="BD26" i="34"/>
  <c r="BC26" i="34"/>
  <c r="BB26" i="34"/>
  <c r="BA26" i="34"/>
  <c r="AZ26" i="34"/>
  <c r="AY26" i="34"/>
  <c r="AX26" i="34"/>
  <c r="AW26" i="34"/>
  <c r="AV26" i="34"/>
  <c r="AU26" i="34"/>
  <c r="AT26" i="34"/>
  <c r="AS26" i="34"/>
  <c r="AR26" i="34"/>
  <c r="AQ26" i="34"/>
  <c r="AP26" i="34"/>
  <c r="AO26" i="34"/>
  <c r="AN26" i="34"/>
  <c r="AM26" i="34"/>
  <c r="AL26" i="34"/>
  <c r="AK26" i="34"/>
  <c r="AJ26" i="34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H22" i="34"/>
  <c r="D22" i="34"/>
  <c r="BW21" i="34"/>
  <c r="BV21" i="34"/>
  <c r="BU21" i="34"/>
  <c r="BT21" i="34"/>
  <c r="BS21" i="34"/>
  <c r="BR21" i="34"/>
  <c r="BQ21" i="34"/>
  <c r="BP21" i="34"/>
  <c r="BO21" i="34"/>
  <c r="BN21" i="34"/>
  <c r="BM21" i="34"/>
  <c r="BL21" i="34"/>
  <c r="BK21" i="34"/>
  <c r="BJ21" i="34"/>
  <c r="BI21" i="34"/>
  <c r="BH21" i="34"/>
  <c r="BG21" i="34"/>
  <c r="BF21" i="34"/>
  <c r="BE21" i="34"/>
  <c r="BD21" i="34"/>
  <c r="BC21" i="34"/>
  <c r="BB21" i="34"/>
  <c r="BA21" i="34"/>
  <c r="AZ21" i="34"/>
  <c r="AY21" i="34"/>
  <c r="AX21" i="34"/>
  <c r="AW21" i="34"/>
  <c r="AV21" i="34"/>
  <c r="AU21" i="34"/>
  <c r="AT21" i="34"/>
  <c r="AS21" i="34"/>
  <c r="AR21" i="34"/>
  <c r="AQ21" i="34"/>
  <c r="AP21" i="34"/>
  <c r="AO21" i="34"/>
  <c r="AN21" i="34"/>
  <c r="AM21" i="34"/>
  <c r="AL21" i="34"/>
  <c r="AK21" i="34"/>
  <c r="AJ21" i="34"/>
  <c r="AI21" i="34"/>
  <c r="AH21" i="34"/>
  <c r="AG21" i="34"/>
  <c r="AF21" i="34"/>
  <c r="AE21" i="34"/>
  <c r="AD21" i="34"/>
  <c r="AC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BW19" i="34"/>
  <c r="BV19" i="34"/>
  <c r="BU19" i="34"/>
  <c r="BT19" i="34"/>
  <c r="BS19" i="34"/>
  <c r="BR19" i="34"/>
  <c r="BQ19" i="34"/>
  <c r="BP19" i="34"/>
  <c r="BO19" i="34"/>
  <c r="BN19" i="34"/>
  <c r="BM19" i="34"/>
  <c r="BL19" i="34"/>
  <c r="BK19" i="34"/>
  <c r="BJ19" i="34"/>
  <c r="BI19" i="34"/>
  <c r="BH19" i="34"/>
  <c r="BG19" i="34"/>
  <c r="BF19" i="34"/>
  <c r="BE19" i="34"/>
  <c r="BD19" i="34"/>
  <c r="BC19" i="34"/>
  <c r="BB19" i="34"/>
  <c r="BA19" i="34"/>
  <c r="AZ19" i="34"/>
  <c r="AY19" i="34"/>
  <c r="AX19" i="34"/>
  <c r="AW19" i="34"/>
  <c r="AV19" i="34"/>
  <c r="AU19" i="34"/>
  <c r="AT19" i="34"/>
  <c r="AS19" i="34"/>
  <c r="AR19" i="34"/>
  <c r="AQ19" i="34"/>
  <c r="AP19" i="34"/>
  <c r="AO19" i="34"/>
  <c r="AN19" i="34"/>
  <c r="AM19" i="34"/>
  <c r="AL19" i="34"/>
  <c r="AK19" i="34"/>
  <c r="AJ19" i="34"/>
  <c r="AI19" i="34"/>
  <c r="AH19" i="34"/>
  <c r="AG19" i="34"/>
  <c r="AF19" i="34"/>
  <c r="AE19" i="34"/>
  <c r="AD19" i="34"/>
  <c r="AC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BW18" i="34"/>
  <c r="BV18" i="34"/>
  <c r="BU18" i="34"/>
  <c r="BT18" i="34"/>
  <c r="BS18" i="34"/>
  <c r="BR18" i="34"/>
  <c r="BQ18" i="34"/>
  <c r="BP18" i="34"/>
  <c r="BO18" i="34"/>
  <c r="BN18" i="34"/>
  <c r="BM18" i="34"/>
  <c r="BL18" i="34"/>
  <c r="BK18" i="34"/>
  <c r="BJ18" i="34"/>
  <c r="BI18" i="34"/>
  <c r="BH18" i="34"/>
  <c r="BG18" i="34"/>
  <c r="BF18" i="34"/>
  <c r="BE18" i="34"/>
  <c r="BD18" i="34"/>
  <c r="BC18" i="34"/>
  <c r="BB18" i="34"/>
  <c r="BA18" i="34"/>
  <c r="AZ18" i="34"/>
  <c r="AY18" i="34"/>
  <c r="AX18" i="34"/>
  <c r="AW18" i="34"/>
  <c r="AV18" i="34"/>
  <c r="AU18" i="34"/>
  <c r="AT18" i="34"/>
  <c r="AS18" i="34"/>
  <c r="AR18" i="34"/>
  <c r="AQ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BW16" i="34"/>
  <c r="BV16" i="34"/>
  <c r="BU16" i="34"/>
  <c r="BT16" i="34"/>
  <c r="BS16" i="34"/>
  <c r="BR16" i="34"/>
  <c r="BQ16" i="34"/>
  <c r="BP16" i="34"/>
  <c r="BO16" i="34"/>
  <c r="BN16" i="34"/>
  <c r="BM16" i="34"/>
  <c r="BL16" i="34"/>
  <c r="BK16" i="34"/>
  <c r="BJ16" i="34"/>
  <c r="BI16" i="34"/>
  <c r="BH16" i="34"/>
  <c r="BG16" i="34"/>
  <c r="BF16" i="34"/>
  <c r="BE16" i="34"/>
  <c r="BD16" i="34"/>
  <c r="BC16" i="34"/>
  <c r="BB16" i="34"/>
  <c r="BA16" i="34"/>
  <c r="AZ16" i="34"/>
  <c r="AY16" i="34"/>
  <c r="AX16" i="34"/>
  <c r="AW16" i="34"/>
  <c r="AV16" i="34"/>
  <c r="AU16" i="34"/>
  <c r="AT16" i="34"/>
  <c r="AS16" i="34"/>
  <c r="AR16" i="34"/>
  <c r="AQ16" i="34"/>
  <c r="AP16" i="34"/>
  <c r="AO16" i="34"/>
  <c r="AN16" i="34"/>
  <c r="AM16" i="34"/>
  <c r="AL16" i="34"/>
  <c r="AK16" i="34"/>
  <c r="AJ16" i="34"/>
  <c r="AI16" i="34"/>
  <c r="AH16" i="34"/>
  <c r="AG16" i="34"/>
  <c r="AF16" i="34"/>
  <c r="AE16" i="34"/>
  <c r="AD16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O16" i="34"/>
  <c r="N16" i="34"/>
  <c r="M16" i="34"/>
  <c r="L16" i="34"/>
  <c r="K16" i="34"/>
  <c r="J16" i="34"/>
  <c r="I16" i="34"/>
  <c r="H16" i="34"/>
  <c r="D14" i="34"/>
  <c r="H13" i="34"/>
  <c r="BW12" i="34"/>
  <c r="BV12" i="34"/>
  <c r="BU12" i="34"/>
  <c r="BT12" i="34"/>
  <c r="BS12" i="34"/>
  <c r="BR12" i="34"/>
  <c r="BQ12" i="34"/>
  <c r="BP12" i="34"/>
  <c r="BO12" i="34"/>
  <c r="BN12" i="34"/>
  <c r="BM12" i="34"/>
  <c r="BL12" i="34"/>
  <c r="BK12" i="34"/>
  <c r="BJ12" i="34"/>
  <c r="BI12" i="34"/>
  <c r="BH12" i="34"/>
  <c r="BG12" i="34"/>
  <c r="BF12" i="34"/>
  <c r="BE12" i="34"/>
  <c r="BD12" i="34"/>
  <c r="BC12" i="34"/>
  <c r="BB12" i="34"/>
  <c r="BA12" i="34"/>
  <c r="AZ12" i="34"/>
  <c r="AY12" i="34"/>
  <c r="AX12" i="34"/>
  <c r="AW12" i="34"/>
  <c r="AV12" i="34"/>
  <c r="AU12" i="34"/>
  <c r="AT12" i="34"/>
  <c r="AS12" i="34"/>
  <c r="AR12" i="34"/>
  <c r="AQ12" i="34"/>
  <c r="AP12" i="34"/>
  <c r="AO12" i="34"/>
  <c r="AN12" i="34"/>
  <c r="AM12" i="34"/>
  <c r="AL12" i="34"/>
  <c r="AK12" i="34"/>
  <c r="AJ12" i="34"/>
  <c r="AI12" i="34"/>
  <c r="AH12" i="34"/>
  <c r="AG12" i="34"/>
  <c r="AF12" i="34"/>
  <c r="AE12" i="34"/>
  <c r="AD12" i="34"/>
  <c r="AC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O12" i="34"/>
  <c r="N12" i="34"/>
  <c r="M12" i="34"/>
  <c r="L12" i="34"/>
  <c r="K12" i="34"/>
  <c r="J12" i="34"/>
  <c r="I12" i="34"/>
  <c r="H12" i="34"/>
  <c r="L11" i="34"/>
  <c r="K11" i="34"/>
  <c r="H10" i="34"/>
  <c r="H9" i="34"/>
  <c r="BW8" i="34"/>
  <c r="BV8" i="34"/>
  <c r="BU8" i="34"/>
  <c r="BT8" i="34"/>
  <c r="BS8" i="34"/>
  <c r="BR8" i="34"/>
  <c r="BQ8" i="34"/>
  <c r="BP8" i="34"/>
  <c r="BO8" i="34"/>
  <c r="BN8" i="34"/>
  <c r="BM8" i="34"/>
  <c r="BL8" i="34"/>
  <c r="BK8" i="34"/>
  <c r="BJ8" i="34"/>
  <c r="BI8" i="34"/>
  <c r="BH8" i="34"/>
  <c r="BG8" i="34"/>
  <c r="BF8" i="34"/>
  <c r="BE8" i="34"/>
  <c r="BD8" i="34"/>
  <c r="BC8" i="34"/>
  <c r="BB8" i="34"/>
  <c r="BA8" i="34"/>
  <c r="AZ8" i="34"/>
  <c r="AY8" i="34"/>
  <c r="AX8" i="34"/>
  <c r="AW8" i="34"/>
  <c r="AV8" i="34"/>
  <c r="AU8" i="34"/>
  <c r="AT8" i="34"/>
  <c r="AS8" i="34"/>
  <c r="AR8" i="34"/>
  <c r="AQ8" i="34"/>
  <c r="AP8" i="34"/>
  <c r="AO8" i="34"/>
  <c r="AN8" i="34"/>
  <c r="AM8" i="34"/>
  <c r="AL8" i="34"/>
  <c r="AK8" i="34"/>
  <c r="AJ8" i="34"/>
  <c r="AI8" i="34"/>
  <c r="AH8" i="34"/>
  <c r="AG8" i="34"/>
  <c r="AF8" i="34"/>
  <c r="AE8" i="34"/>
  <c r="AD8" i="34"/>
  <c r="AC8" i="34"/>
  <c r="AB8" i="34"/>
  <c r="AA8" i="34"/>
  <c r="Z8" i="34"/>
  <c r="Y8" i="34"/>
  <c r="X8" i="34"/>
  <c r="W8" i="34"/>
  <c r="V8" i="34"/>
  <c r="U8" i="34"/>
  <c r="T8" i="34"/>
  <c r="S8" i="34"/>
  <c r="R8" i="34"/>
  <c r="Q8" i="34"/>
  <c r="P8" i="34"/>
  <c r="O8" i="34"/>
  <c r="N8" i="34"/>
  <c r="H8" i="34"/>
  <c r="H7" i="34"/>
  <c r="I7" i="34" s="1"/>
  <c r="H5" i="34"/>
  <c r="H4" i="34" s="1"/>
  <c r="D4" i="34"/>
  <c r="D3" i="34"/>
  <c r="I2" i="34"/>
  <c r="J2" i="34" s="1"/>
  <c r="K2" i="34" s="1"/>
  <c r="L2" i="34" s="1"/>
  <c r="M2" i="34" s="1"/>
  <c r="N2" i="34" s="1"/>
  <c r="O2" i="34" s="1"/>
  <c r="P2" i="34" s="1"/>
  <c r="Q2" i="34" s="1"/>
  <c r="R2" i="34" s="1"/>
  <c r="S2" i="34" s="1"/>
  <c r="T2" i="34" s="1"/>
  <c r="U2" i="34" s="1"/>
  <c r="V2" i="34" s="1"/>
  <c r="W2" i="34" s="1"/>
  <c r="X2" i="34" s="1"/>
  <c r="Y2" i="34" s="1"/>
  <c r="Z2" i="34" s="1"/>
  <c r="AA2" i="34" s="1"/>
  <c r="AB2" i="34" s="1"/>
  <c r="AC2" i="34" s="1"/>
  <c r="AD2" i="34" s="1"/>
  <c r="AE2" i="34" s="1"/>
  <c r="AF2" i="34" s="1"/>
  <c r="AG2" i="34" s="1"/>
  <c r="AH2" i="34" s="1"/>
  <c r="AI2" i="34" s="1"/>
  <c r="AJ2" i="34" s="1"/>
  <c r="AK2" i="34" s="1"/>
  <c r="AL2" i="34" s="1"/>
  <c r="AM2" i="34" s="1"/>
  <c r="AN2" i="34" s="1"/>
  <c r="AO2" i="34" s="1"/>
  <c r="AP2" i="34" s="1"/>
  <c r="AQ2" i="34" s="1"/>
  <c r="AR2" i="34" s="1"/>
  <c r="AS2" i="34" s="1"/>
  <c r="AT2" i="34" s="1"/>
  <c r="AU2" i="34" s="1"/>
  <c r="AV2" i="34" s="1"/>
  <c r="AW2" i="34" s="1"/>
  <c r="AX2" i="34" s="1"/>
  <c r="AY2" i="34" s="1"/>
  <c r="AZ2" i="34" s="1"/>
  <c r="BA2" i="34" s="1"/>
  <c r="BB2" i="34" s="1"/>
  <c r="BC2" i="34" s="1"/>
  <c r="BD2" i="34" s="1"/>
  <c r="BE2" i="34" s="1"/>
  <c r="BF2" i="34" s="1"/>
  <c r="BG2" i="34" s="1"/>
  <c r="BH2" i="34" s="1"/>
  <c r="BI2" i="34" s="1"/>
  <c r="BJ2" i="34" s="1"/>
  <c r="BK2" i="34" s="1"/>
  <c r="BL2" i="34" s="1"/>
  <c r="BM2" i="34" s="1"/>
  <c r="BN2" i="34" s="1"/>
  <c r="BO2" i="34" s="1"/>
  <c r="BP2" i="34" s="1"/>
  <c r="BQ2" i="34" s="1"/>
  <c r="BR2" i="34" s="1"/>
  <c r="BS2" i="34" s="1"/>
  <c r="BT2" i="34" s="1"/>
  <c r="BU2" i="34" s="1"/>
  <c r="BV2" i="34" s="1"/>
  <c r="BW2" i="34" s="1"/>
  <c r="D31" i="33"/>
  <c r="C31" i="33"/>
  <c r="BW30" i="33"/>
  <c r="BV30" i="33"/>
  <c r="BU30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D29" i="33"/>
  <c r="BW28" i="33"/>
  <c r="BV28" i="33"/>
  <c r="BU28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E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BW27" i="33"/>
  <c r="BV27" i="33"/>
  <c r="BU27" i="33"/>
  <c r="BT27" i="33"/>
  <c r="BS27" i="33"/>
  <c r="BR27" i="33"/>
  <c r="BQ27" i="33"/>
  <c r="BP27" i="33"/>
  <c r="BO27" i="33"/>
  <c r="BN27" i="33"/>
  <c r="BM27" i="33"/>
  <c r="BL27" i="33"/>
  <c r="BK27" i="33"/>
  <c r="BJ27" i="33"/>
  <c r="BI27" i="33"/>
  <c r="BH27" i="33"/>
  <c r="BG27" i="33"/>
  <c r="BF27" i="33"/>
  <c r="BE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BW26" i="33"/>
  <c r="BV26" i="33"/>
  <c r="BU26" i="33"/>
  <c r="BT26" i="33"/>
  <c r="BS26" i="33"/>
  <c r="BR26" i="33"/>
  <c r="BQ26" i="33"/>
  <c r="BP26" i="33"/>
  <c r="BO26" i="33"/>
  <c r="BN26" i="33"/>
  <c r="BM26" i="33"/>
  <c r="BL26" i="33"/>
  <c r="BK26" i="33"/>
  <c r="BJ26" i="33"/>
  <c r="BI26" i="33"/>
  <c r="BH26" i="33"/>
  <c r="BG26" i="33"/>
  <c r="BF26" i="33"/>
  <c r="BE26" i="33"/>
  <c r="BD26" i="33"/>
  <c r="BC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H22" i="33"/>
  <c r="D22" i="33"/>
  <c r="BW21" i="33"/>
  <c r="BV21" i="33"/>
  <c r="BU21" i="33"/>
  <c r="BT21" i="33"/>
  <c r="BS21" i="33"/>
  <c r="BR21" i="33"/>
  <c r="BQ21" i="33"/>
  <c r="BP21" i="33"/>
  <c r="BO21" i="33"/>
  <c r="BN21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BW19" i="33"/>
  <c r="BV19" i="33"/>
  <c r="BU19" i="33"/>
  <c r="BT19" i="33"/>
  <c r="BS19" i="33"/>
  <c r="BR19" i="33"/>
  <c r="BQ19" i="33"/>
  <c r="BP19" i="33"/>
  <c r="BO19" i="33"/>
  <c r="BN19" i="33"/>
  <c r="BM19" i="33"/>
  <c r="BL19" i="33"/>
  <c r="BK19" i="33"/>
  <c r="BJ19" i="33"/>
  <c r="BI19" i="33"/>
  <c r="BH19" i="33"/>
  <c r="BG19" i="33"/>
  <c r="BF19" i="33"/>
  <c r="BE19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BW18" i="33"/>
  <c r="BV18" i="33"/>
  <c r="BU18" i="33"/>
  <c r="BT18" i="33"/>
  <c r="BS18" i="33"/>
  <c r="BR18" i="33"/>
  <c r="BQ18" i="33"/>
  <c r="BP18" i="33"/>
  <c r="BO18" i="33"/>
  <c r="BN18" i="33"/>
  <c r="BM18" i="33"/>
  <c r="BL18" i="33"/>
  <c r="BK18" i="33"/>
  <c r="BJ18" i="33"/>
  <c r="BI18" i="33"/>
  <c r="BH18" i="33"/>
  <c r="BG18" i="33"/>
  <c r="BF18" i="33"/>
  <c r="BE18" i="33"/>
  <c r="BD18" i="33"/>
  <c r="BC18" i="33"/>
  <c r="BB18" i="33"/>
  <c r="BA18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BW17" i="33"/>
  <c r="BV17" i="33"/>
  <c r="BU17" i="33"/>
  <c r="BT17" i="33"/>
  <c r="BS17" i="33"/>
  <c r="BR17" i="33"/>
  <c r="BQ17" i="33"/>
  <c r="BP17" i="33"/>
  <c r="BO17" i="33"/>
  <c r="BN17" i="33"/>
  <c r="BM17" i="33"/>
  <c r="BL17" i="33"/>
  <c r="BK17" i="33"/>
  <c r="BJ17" i="33"/>
  <c r="BI17" i="33"/>
  <c r="BH17" i="33"/>
  <c r="BG17" i="33"/>
  <c r="BF17" i="33"/>
  <c r="BE17" i="33"/>
  <c r="BD17" i="33"/>
  <c r="BC17" i="33"/>
  <c r="BB17" i="33"/>
  <c r="BA17" i="33"/>
  <c r="AZ17" i="33"/>
  <c r="AY17" i="33"/>
  <c r="AX17" i="33"/>
  <c r="AW17" i="33"/>
  <c r="AV17" i="33"/>
  <c r="AU17" i="33"/>
  <c r="AT17" i="33"/>
  <c r="AS17" i="33"/>
  <c r="AR17" i="33"/>
  <c r="AQ17" i="33"/>
  <c r="AP17" i="33"/>
  <c r="AO17" i="33"/>
  <c r="AN17" i="33"/>
  <c r="AM17" i="33"/>
  <c r="AL17" i="33"/>
  <c r="AK17" i="33"/>
  <c r="AJ17" i="33"/>
  <c r="AI17" i="33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BW16" i="33"/>
  <c r="BV16" i="33"/>
  <c r="BU16" i="33"/>
  <c r="BT16" i="33"/>
  <c r="BS16" i="33"/>
  <c r="BR16" i="33"/>
  <c r="BQ16" i="33"/>
  <c r="BP16" i="33"/>
  <c r="BO16" i="33"/>
  <c r="BN16" i="33"/>
  <c r="BM16" i="33"/>
  <c r="BL16" i="33"/>
  <c r="BK16" i="33"/>
  <c r="BJ16" i="33"/>
  <c r="BI16" i="33"/>
  <c r="BH16" i="33"/>
  <c r="BG16" i="33"/>
  <c r="BF16" i="33"/>
  <c r="BE16" i="33"/>
  <c r="BD16" i="33"/>
  <c r="BC16" i="33"/>
  <c r="BB16" i="33"/>
  <c r="BA16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D14" i="33"/>
  <c r="H13" i="33"/>
  <c r="BW12" i="33"/>
  <c r="BV12" i="33"/>
  <c r="BU12" i="33"/>
  <c r="BT12" i="33"/>
  <c r="BS12" i="33"/>
  <c r="BR12" i="33"/>
  <c r="BQ12" i="33"/>
  <c r="BP12" i="33"/>
  <c r="BO12" i="33"/>
  <c r="BN12" i="33"/>
  <c r="BM12" i="33"/>
  <c r="BL12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L11" i="33"/>
  <c r="K11" i="33"/>
  <c r="H10" i="33"/>
  <c r="H9" i="33"/>
  <c r="BW8" i="33"/>
  <c r="BV8" i="33"/>
  <c r="BU8" i="33"/>
  <c r="BT8" i="33"/>
  <c r="BS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E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H8" i="33"/>
  <c r="H7" i="33"/>
  <c r="I7" i="33" s="1"/>
  <c r="J7" i="33" s="1"/>
  <c r="K7" i="33" s="1"/>
  <c r="L7" i="33" s="1"/>
  <c r="H5" i="33"/>
  <c r="H4" i="33"/>
  <c r="D4" i="33"/>
  <c r="H3" i="33"/>
  <c r="D3" i="33"/>
  <c r="I2" i="33"/>
  <c r="J2" i="33" s="1"/>
  <c r="K2" i="33" s="1"/>
  <c r="L2" i="33" s="1"/>
  <c r="M2" i="33" s="1"/>
  <c r="N2" i="33" s="1"/>
  <c r="O2" i="33" s="1"/>
  <c r="P2" i="33" s="1"/>
  <c r="Q2" i="33" s="1"/>
  <c r="R2" i="33" s="1"/>
  <c r="S2" i="33" s="1"/>
  <c r="T2" i="33" s="1"/>
  <c r="U2" i="33" s="1"/>
  <c r="V2" i="33" s="1"/>
  <c r="W2" i="33" s="1"/>
  <c r="X2" i="33" s="1"/>
  <c r="Y2" i="33" s="1"/>
  <c r="Z2" i="33" s="1"/>
  <c r="AA2" i="33" s="1"/>
  <c r="AB2" i="33" s="1"/>
  <c r="AC2" i="33" s="1"/>
  <c r="AD2" i="33" s="1"/>
  <c r="AE2" i="33" s="1"/>
  <c r="AF2" i="33" s="1"/>
  <c r="AG2" i="33" s="1"/>
  <c r="AH2" i="33" s="1"/>
  <c r="AI2" i="33" s="1"/>
  <c r="AJ2" i="33" s="1"/>
  <c r="AK2" i="33" s="1"/>
  <c r="AL2" i="33" s="1"/>
  <c r="AM2" i="33" s="1"/>
  <c r="AN2" i="33" s="1"/>
  <c r="AO2" i="33" s="1"/>
  <c r="AP2" i="33" s="1"/>
  <c r="AQ2" i="33" s="1"/>
  <c r="AR2" i="33" s="1"/>
  <c r="AS2" i="33" s="1"/>
  <c r="AT2" i="33" s="1"/>
  <c r="AU2" i="33" s="1"/>
  <c r="AV2" i="33" s="1"/>
  <c r="AW2" i="33" s="1"/>
  <c r="AX2" i="33" s="1"/>
  <c r="AY2" i="33" s="1"/>
  <c r="AZ2" i="33" s="1"/>
  <c r="BA2" i="33" s="1"/>
  <c r="BB2" i="33" s="1"/>
  <c r="BC2" i="33" s="1"/>
  <c r="BD2" i="33" s="1"/>
  <c r="BE2" i="33" s="1"/>
  <c r="BF2" i="33" s="1"/>
  <c r="BG2" i="33" s="1"/>
  <c r="BH2" i="33" s="1"/>
  <c r="BI2" i="33" s="1"/>
  <c r="BJ2" i="33" s="1"/>
  <c r="BK2" i="33" s="1"/>
  <c r="BL2" i="33" s="1"/>
  <c r="BM2" i="33" s="1"/>
  <c r="BN2" i="33" s="1"/>
  <c r="BO2" i="33" s="1"/>
  <c r="BP2" i="33" s="1"/>
  <c r="BQ2" i="33" s="1"/>
  <c r="BR2" i="33" s="1"/>
  <c r="BS2" i="33" s="1"/>
  <c r="BT2" i="33" s="1"/>
  <c r="BU2" i="33" s="1"/>
  <c r="BV2" i="33" s="1"/>
  <c r="BW2" i="33" s="1"/>
  <c r="H23" i="33" l="1"/>
  <c r="H15" i="34"/>
  <c r="H3" i="34"/>
  <c r="H29" i="35"/>
  <c r="H31" i="35"/>
  <c r="K14" i="35"/>
  <c r="L14" i="35"/>
  <c r="J14" i="35"/>
  <c r="I25" i="35"/>
  <c r="N7" i="35"/>
  <c r="M14" i="35"/>
  <c r="I14" i="34"/>
  <c r="I25" i="34" s="1"/>
  <c r="H33" i="34"/>
  <c r="J7" i="34"/>
  <c r="H14" i="34"/>
  <c r="H23" i="34"/>
  <c r="D25" i="34"/>
  <c r="D24" i="34" s="1"/>
  <c r="M7" i="33"/>
  <c r="N7" i="33" s="1"/>
  <c r="O7" i="33" s="1"/>
  <c r="P7" i="33" s="1"/>
  <c r="Q7" i="33" s="1"/>
  <c r="R7" i="33" s="1"/>
  <c r="L14" i="33"/>
  <c r="J14" i="33"/>
  <c r="H15" i="33"/>
  <c r="H14" i="33"/>
  <c r="H33" i="33"/>
  <c r="K14" i="33"/>
  <c r="I14" i="33"/>
  <c r="D25" i="33"/>
  <c r="D24" i="33" s="1"/>
  <c r="H18" i="32"/>
  <c r="I18" i="32"/>
  <c r="J18" i="32"/>
  <c r="K18" i="32"/>
  <c r="L18" i="32"/>
  <c r="M18" i="32"/>
  <c r="N18" i="32"/>
  <c r="H32" i="33" l="1"/>
  <c r="H24" i="35"/>
  <c r="I22" i="35" s="1"/>
  <c r="I32" i="35" s="1"/>
  <c r="Q14" i="33"/>
  <c r="Q25" i="33" s="1"/>
  <c r="O14" i="33"/>
  <c r="O25" i="33" s="1"/>
  <c r="M14" i="33"/>
  <c r="M25" i="33" s="1"/>
  <c r="P14" i="33"/>
  <c r="P25" i="33" s="1"/>
  <c r="N14" i="33"/>
  <c r="N25" i="33" s="1"/>
  <c r="O7" i="35"/>
  <c r="N14" i="35"/>
  <c r="J25" i="35"/>
  <c r="L25" i="35"/>
  <c r="K25" i="35"/>
  <c r="M25" i="35"/>
  <c r="H25" i="34"/>
  <c r="K7" i="34"/>
  <c r="J14" i="34"/>
  <c r="H29" i="34"/>
  <c r="H32" i="34"/>
  <c r="H31" i="34"/>
  <c r="K25" i="33"/>
  <c r="J25" i="33"/>
  <c r="H31" i="33"/>
  <c r="H29" i="33"/>
  <c r="H25" i="33"/>
  <c r="L25" i="33"/>
  <c r="I25" i="33"/>
  <c r="R14" i="33"/>
  <c r="S7" i="33"/>
  <c r="D31" i="32"/>
  <c r="C31" i="32"/>
  <c r="BW30" i="32"/>
  <c r="BV30" i="32"/>
  <c r="BU30" i="32"/>
  <c r="BT30" i="32"/>
  <c r="BS30" i="32"/>
  <c r="BR30" i="32"/>
  <c r="BQ30" i="32"/>
  <c r="BP30" i="32"/>
  <c r="BO30" i="32"/>
  <c r="BN30" i="32"/>
  <c r="BM30" i="32"/>
  <c r="BL30" i="32"/>
  <c r="BK30" i="32"/>
  <c r="BJ30" i="32"/>
  <c r="BI30" i="32"/>
  <c r="BH30" i="32"/>
  <c r="BG30" i="32"/>
  <c r="BF30" i="32"/>
  <c r="BE30" i="32"/>
  <c r="BD30" i="32"/>
  <c r="BC30" i="32"/>
  <c r="BB30" i="32"/>
  <c r="BA30" i="32"/>
  <c r="AZ30" i="32"/>
  <c r="AY30" i="32"/>
  <c r="AX30" i="32"/>
  <c r="AW30" i="32"/>
  <c r="AV30" i="32"/>
  <c r="AU30" i="32"/>
  <c r="AT30" i="32"/>
  <c r="AS30" i="32"/>
  <c r="AR30" i="32"/>
  <c r="AQ30" i="32"/>
  <c r="AP30" i="32"/>
  <c r="AO30" i="32"/>
  <c r="AN30" i="32"/>
  <c r="AM30" i="32"/>
  <c r="AL30" i="32"/>
  <c r="AK30" i="32"/>
  <c r="AJ30" i="32"/>
  <c r="AI30" i="32"/>
  <c r="AH30" i="32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D29" i="32"/>
  <c r="BW28" i="32"/>
  <c r="BV28" i="32"/>
  <c r="BU28" i="32"/>
  <c r="BT28" i="32"/>
  <c r="BS28" i="32"/>
  <c r="BR28" i="32"/>
  <c r="BQ28" i="32"/>
  <c r="BP28" i="32"/>
  <c r="BO28" i="32"/>
  <c r="BN28" i="32"/>
  <c r="BM28" i="32"/>
  <c r="BL28" i="32"/>
  <c r="BK28" i="32"/>
  <c r="BJ28" i="32"/>
  <c r="BI28" i="32"/>
  <c r="BH28" i="32"/>
  <c r="BG28" i="32"/>
  <c r="BF28" i="32"/>
  <c r="BE28" i="32"/>
  <c r="BD28" i="32"/>
  <c r="BC28" i="32"/>
  <c r="BB28" i="32"/>
  <c r="BA28" i="32"/>
  <c r="AZ28" i="32"/>
  <c r="AY28" i="32"/>
  <c r="AX28" i="32"/>
  <c r="AW28" i="32"/>
  <c r="AV28" i="32"/>
  <c r="AU28" i="32"/>
  <c r="AT28" i="32"/>
  <c r="AS28" i="32"/>
  <c r="AR28" i="32"/>
  <c r="AQ28" i="32"/>
  <c r="AP28" i="32"/>
  <c r="AO28" i="32"/>
  <c r="AN28" i="32"/>
  <c r="AM28" i="32"/>
  <c r="AL28" i="32"/>
  <c r="AK28" i="32"/>
  <c r="AJ28" i="32"/>
  <c r="AI28" i="32"/>
  <c r="AH28" i="32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BW27" i="32"/>
  <c r="BV27" i="32"/>
  <c r="BU27" i="32"/>
  <c r="BT27" i="32"/>
  <c r="BS27" i="32"/>
  <c r="BR27" i="32"/>
  <c r="BQ27" i="32"/>
  <c r="BP27" i="32"/>
  <c r="BO27" i="32"/>
  <c r="BN27" i="32"/>
  <c r="BM27" i="32"/>
  <c r="BL27" i="32"/>
  <c r="BK27" i="32"/>
  <c r="BJ27" i="32"/>
  <c r="BI27" i="32"/>
  <c r="BH27" i="32"/>
  <c r="BG27" i="32"/>
  <c r="BF27" i="32"/>
  <c r="BE27" i="32"/>
  <c r="BD27" i="32"/>
  <c r="BC27" i="32"/>
  <c r="BB27" i="32"/>
  <c r="BA27" i="32"/>
  <c r="AZ27" i="32"/>
  <c r="AY27" i="32"/>
  <c r="AX27" i="32"/>
  <c r="AW27" i="32"/>
  <c r="AV27" i="32"/>
  <c r="AU27" i="32"/>
  <c r="AT27" i="32"/>
  <c r="AS27" i="32"/>
  <c r="AR27" i="32"/>
  <c r="AQ27" i="32"/>
  <c r="AP27" i="32"/>
  <c r="AO27" i="32"/>
  <c r="AN27" i="32"/>
  <c r="AM27" i="32"/>
  <c r="AL27" i="32"/>
  <c r="AK27" i="32"/>
  <c r="AJ27" i="32"/>
  <c r="AI27" i="32"/>
  <c r="AH27" i="32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BW26" i="32"/>
  <c r="BV26" i="32"/>
  <c r="BU26" i="32"/>
  <c r="BT26" i="32"/>
  <c r="BS26" i="32"/>
  <c r="BR26" i="32"/>
  <c r="BQ26" i="32"/>
  <c r="BP26" i="32"/>
  <c r="BO26" i="32"/>
  <c r="BN26" i="32"/>
  <c r="BM26" i="32"/>
  <c r="BL26" i="32"/>
  <c r="BK26" i="32"/>
  <c r="BJ26" i="32"/>
  <c r="BI26" i="32"/>
  <c r="BH26" i="32"/>
  <c r="BG26" i="32"/>
  <c r="BF26" i="32"/>
  <c r="BE26" i="32"/>
  <c r="BD26" i="32"/>
  <c r="BC26" i="32"/>
  <c r="BB26" i="32"/>
  <c r="BA26" i="32"/>
  <c r="AZ26" i="32"/>
  <c r="AY26" i="32"/>
  <c r="AX26" i="32"/>
  <c r="AW26" i="32"/>
  <c r="AV26" i="32"/>
  <c r="AU26" i="32"/>
  <c r="AT26" i="32"/>
  <c r="AS26" i="32"/>
  <c r="AR26" i="32"/>
  <c r="AQ26" i="32"/>
  <c r="AP26" i="32"/>
  <c r="AO26" i="32"/>
  <c r="AN26" i="32"/>
  <c r="AM26" i="32"/>
  <c r="AL26" i="32"/>
  <c r="AK26" i="32"/>
  <c r="AJ26" i="32"/>
  <c r="AI26" i="32"/>
  <c r="AH26" i="32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H22" i="32"/>
  <c r="D22" i="32"/>
  <c r="BW21" i="32"/>
  <c r="BV21" i="32"/>
  <c r="BU21" i="32"/>
  <c r="BT21" i="32"/>
  <c r="BS21" i="32"/>
  <c r="BR21" i="32"/>
  <c r="BQ21" i="32"/>
  <c r="BP21" i="32"/>
  <c r="BO21" i="32"/>
  <c r="BN21" i="32"/>
  <c r="BM21" i="32"/>
  <c r="BL21" i="32"/>
  <c r="BK21" i="32"/>
  <c r="BJ21" i="32"/>
  <c r="BI21" i="32"/>
  <c r="BH21" i="32"/>
  <c r="BG21" i="32"/>
  <c r="BF21" i="32"/>
  <c r="BE21" i="32"/>
  <c r="BD21" i="32"/>
  <c r="BC21" i="32"/>
  <c r="BB21" i="32"/>
  <c r="BA21" i="32"/>
  <c r="AZ21" i="32"/>
  <c r="AY21" i="32"/>
  <c r="AX21" i="32"/>
  <c r="AW21" i="32"/>
  <c r="AV21" i="32"/>
  <c r="AU21" i="32"/>
  <c r="AT21" i="32"/>
  <c r="AS21" i="32"/>
  <c r="AR21" i="32"/>
  <c r="AQ21" i="32"/>
  <c r="AP21" i="32"/>
  <c r="AO21" i="32"/>
  <c r="AN21" i="32"/>
  <c r="AM21" i="32"/>
  <c r="AL21" i="32"/>
  <c r="AK21" i="32"/>
  <c r="AJ21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Q35" i="32"/>
  <c r="P19" i="32"/>
  <c r="P35" i="32" s="1"/>
  <c r="O19" i="32"/>
  <c r="O35" i="32" s="1"/>
  <c r="N19" i="32"/>
  <c r="N35" i="32" s="1"/>
  <c r="M19" i="32"/>
  <c r="M35" i="32" s="1"/>
  <c r="L19" i="32"/>
  <c r="L35" i="32" s="1"/>
  <c r="K19" i="32"/>
  <c r="K35" i="32" s="1"/>
  <c r="J19" i="32"/>
  <c r="J35" i="32" s="1"/>
  <c r="I19" i="32"/>
  <c r="I35" i="32" s="1"/>
  <c r="H19" i="32"/>
  <c r="H35" i="32" s="1"/>
  <c r="AA17" i="32"/>
  <c r="Z17" i="32"/>
  <c r="Y17" i="32"/>
  <c r="X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BW16" i="32"/>
  <c r="BV16" i="32"/>
  <c r="BU16" i="32"/>
  <c r="BT16" i="32"/>
  <c r="BS16" i="32"/>
  <c r="BR16" i="32"/>
  <c r="BQ16" i="32"/>
  <c r="BP16" i="32"/>
  <c r="BO16" i="32"/>
  <c r="BN16" i="32"/>
  <c r="BM16" i="32"/>
  <c r="BL16" i="32"/>
  <c r="BK16" i="32"/>
  <c r="BJ16" i="32"/>
  <c r="BI16" i="32"/>
  <c r="BH16" i="32"/>
  <c r="BG16" i="32"/>
  <c r="BF16" i="32"/>
  <c r="BE16" i="32"/>
  <c r="BD16" i="32"/>
  <c r="BC16" i="32"/>
  <c r="BB16" i="32"/>
  <c r="BA16" i="32"/>
  <c r="AZ16" i="32"/>
  <c r="AY16" i="32"/>
  <c r="AX16" i="32"/>
  <c r="AW16" i="32"/>
  <c r="AV16" i="32"/>
  <c r="AU16" i="32"/>
  <c r="AT16" i="32"/>
  <c r="AS16" i="32"/>
  <c r="AR16" i="32"/>
  <c r="AQ16" i="32"/>
  <c r="AP16" i="32"/>
  <c r="AO16" i="32"/>
  <c r="AN16" i="32"/>
  <c r="AM16" i="32"/>
  <c r="AL16" i="32"/>
  <c r="AK16" i="32"/>
  <c r="AJ16" i="32"/>
  <c r="AI16" i="32"/>
  <c r="AH16" i="32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D14" i="32"/>
  <c r="H13" i="32"/>
  <c r="BW12" i="32"/>
  <c r="BV12" i="32"/>
  <c r="BU12" i="32"/>
  <c r="BT12" i="32"/>
  <c r="BS12" i="32"/>
  <c r="BR12" i="32"/>
  <c r="BQ12" i="32"/>
  <c r="BP12" i="32"/>
  <c r="BO12" i="32"/>
  <c r="BN12" i="32"/>
  <c r="BM12" i="32"/>
  <c r="BL12" i="32"/>
  <c r="BK12" i="32"/>
  <c r="BJ12" i="32"/>
  <c r="BI12" i="32"/>
  <c r="BH12" i="32"/>
  <c r="BG12" i="32"/>
  <c r="BF12" i="32"/>
  <c r="BE12" i="32"/>
  <c r="BD12" i="32"/>
  <c r="BC12" i="32"/>
  <c r="BB12" i="32"/>
  <c r="BA12" i="32"/>
  <c r="AZ12" i="32"/>
  <c r="AY12" i="32"/>
  <c r="AX12" i="32"/>
  <c r="AW12" i="32"/>
  <c r="AV12" i="32"/>
  <c r="AU12" i="32"/>
  <c r="AT12" i="32"/>
  <c r="AS12" i="32"/>
  <c r="AR12" i="32"/>
  <c r="AQ12" i="32"/>
  <c r="AP12" i="32"/>
  <c r="AO12" i="32"/>
  <c r="AN12" i="32"/>
  <c r="AM12" i="32"/>
  <c r="AL12" i="32"/>
  <c r="AK12" i="32"/>
  <c r="AJ12" i="32"/>
  <c r="AI12" i="32"/>
  <c r="AH12" i="32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L11" i="32"/>
  <c r="K11" i="32"/>
  <c r="H10" i="32"/>
  <c r="H9" i="32"/>
  <c r="BW8" i="32"/>
  <c r="BV8" i="32"/>
  <c r="BU8" i="32"/>
  <c r="BT8" i="32"/>
  <c r="BS8" i="32"/>
  <c r="BR8" i="32"/>
  <c r="BQ8" i="32"/>
  <c r="BP8" i="32"/>
  <c r="BO8" i="32"/>
  <c r="BN8" i="32"/>
  <c r="BM8" i="32"/>
  <c r="BL8" i="32"/>
  <c r="BK8" i="32"/>
  <c r="BJ8" i="32"/>
  <c r="BI8" i="32"/>
  <c r="BH8" i="32"/>
  <c r="BG8" i="32"/>
  <c r="BF8" i="32"/>
  <c r="BE8" i="32"/>
  <c r="BD8" i="32"/>
  <c r="BC8" i="32"/>
  <c r="BB8" i="32"/>
  <c r="BA8" i="32"/>
  <c r="AZ8" i="32"/>
  <c r="AY8" i="32"/>
  <c r="AX8" i="32"/>
  <c r="AW8" i="32"/>
  <c r="AV8" i="32"/>
  <c r="AU8" i="32"/>
  <c r="AT8" i="32"/>
  <c r="AS8" i="32"/>
  <c r="AR8" i="32"/>
  <c r="AQ8" i="32"/>
  <c r="AP8" i="32"/>
  <c r="AO8" i="32"/>
  <c r="AN8" i="32"/>
  <c r="AM8" i="32"/>
  <c r="AL8" i="32"/>
  <c r="AK8" i="32"/>
  <c r="AJ8" i="32"/>
  <c r="AI8" i="32"/>
  <c r="AH8" i="32"/>
  <c r="AG8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H8" i="32"/>
  <c r="H7" i="32"/>
  <c r="I7" i="32" s="1"/>
  <c r="H5" i="32"/>
  <c r="D4" i="32"/>
  <c r="D3" i="32"/>
  <c r="I2" i="32"/>
  <c r="J2" i="32" s="1"/>
  <c r="K2" i="32" s="1"/>
  <c r="L2" i="32" s="1"/>
  <c r="M2" i="32" s="1"/>
  <c r="N2" i="32" s="1"/>
  <c r="O2" i="32" s="1"/>
  <c r="P2" i="32" s="1"/>
  <c r="Q2" i="32" s="1"/>
  <c r="R2" i="32" s="1"/>
  <c r="S2" i="32" s="1"/>
  <c r="T2" i="32" s="1"/>
  <c r="U2" i="32" s="1"/>
  <c r="V2" i="32" s="1"/>
  <c r="W2" i="32" s="1"/>
  <c r="X2" i="32" s="1"/>
  <c r="Y2" i="32" s="1"/>
  <c r="Z2" i="32" s="1"/>
  <c r="AA2" i="32" s="1"/>
  <c r="AB2" i="32" s="1"/>
  <c r="AC2" i="32" s="1"/>
  <c r="AD2" i="32" s="1"/>
  <c r="AE2" i="32" s="1"/>
  <c r="AF2" i="32" s="1"/>
  <c r="AG2" i="32" s="1"/>
  <c r="AH2" i="32" s="1"/>
  <c r="AI2" i="32" s="1"/>
  <c r="AJ2" i="32" s="1"/>
  <c r="AK2" i="32" s="1"/>
  <c r="AL2" i="32" s="1"/>
  <c r="AM2" i="32" s="1"/>
  <c r="AN2" i="32" s="1"/>
  <c r="AO2" i="32" s="1"/>
  <c r="AP2" i="32" s="1"/>
  <c r="AQ2" i="32" s="1"/>
  <c r="AR2" i="32" s="1"/>
  <c r="AS2" i="32" s="1"/>
  <c r="AT2" i="32" s="1"/>
  <c r="AU2" i="32" s="1"/>
  <c r="AV2" i="32" s="1"/>
  <c r="AW2" i="32" s="1"/>
  <c r="AX2" i="32" s="1"/>
  <c r="AY2" i="32" s="1"/>
  <c r="AZ2" i="32" s="1"/>
  <c r="BA2" i="32" s="1"/>
  <c r="BB2" i="32" s="1"/>
  <c r="BC2" i="32" s="1"/>
  <c r="BD2" i="32" s="1"/>
  <c r="BE2" i="32" s="1"/>
  <c r="BF2" i="32" s="1"/>
  <c r="BG2" i="32" s="1"/>
  <c r="BH2" i="32" s="1"/>
  <c r="BI2" i="32" s="1"/>
  <c r="BJ2" i="32" s="1"/>
  <c r="BK2" i="32" s="1"/>
  <c r="BL2" i="32" s="1"/>
  <c r="BM2" i="32" s="1"/>
  <c r="BN2" i="32" s="1"/>
  <c r="BO2" i="32" s="1"/>
  <c r="BP2" i="32" s="1"/>
  <c r="BQ2" i="32" s="1"/>
  <c r="BR2" i="32" s="1"/>
  <c r="BS2" i="32" s="1"/>
  <c r="BT2" i="32" s="1"/>
  <c r="BU2" i="32" s="1"/>
  <c r="BV2" i="32" s="1"/>
  <c r="BW2" i="32" s="1"/>
  <c r="H24" i="34" l="1"/>
  <c r="I22" i="34" s="1"/>
  <c r="N25" i="35"/>
  <c r="P7" i="35"/>
  <c r="O14" i="35"/>
  <c r="L7" i="34"/>
  <c r="K14" i="34"/>
  <c r="J25" i="34"/>
  <c r="H24" i="33"/>
  <c r="I22" i="33" s="1"/>
  <c r="T7" i="33"/>
  <c r="S14" i="33"/>
  <c r="R25" i="33"/>
  <c r="I14" i="32"/>
  <c r="I25" i="32" s="1"/>
  <c r="J7" i="32"/>
  <c r="J14" i="32" s="1"/>
  <c r="H14" i="32"/>
  <c r="H25" i="32" s="1"/>
  <c r="H3" i="32"/>
  <c r="H4" i="32"/>
  <c r="H32" i="32"/>
  <c r="H23" i="32"/>
  <c r="D25" i="32"/>
  <c r="D24" i="32" s="1"/>
  <c r="D31" i="31"/>
  <c r="C31" i="31"/>
  <c r="BW30" i="31"/>
  <c r="BV30" i="31"/>
  <c r="BU30" i="31"/>
  <c r="BT30" i="31"/>
  <c r="BS30" i="31"/>
  <c r="BR30" i="31"/>
  <c r="BQ30" i="31"/>
  <c r="BP30" i="31"/>
  <c r="BO30" i="31"/>
  <c r="BN30" i="31"/>
  <c r="BM30" i="31"/>
  <c r="BL30" i="31"/>
  <c r="BK30" i="31"/>
  <c r="BJ30" i="31"/>
  <c r="BI30" i="31"/>
  <c r="BH30" i="31"/>
  <c r="BG30" i="31"/>
  <c r="BF30" i="31"/>
  <c r="BE30" i="31"/>
  <c r="BD30" i="31"/>
  <c r="BC30" i="31"/>
  <c r="BB30" i="31"/>
  <c r="BA30" i="31"/>
  <c r="AZ30" i="31"/>
  <c r="AY30" i="31"/>
  <c r="AX30" i="31"/>
  <c r="AW30" i="31"/>
  <c r="AV30" i="31"/>
  <c r="AU30" i="31"/>
  <c r="AT30" i="31"/>
  <c r="AS30" i="31"/>
  <c r="AR30" i="31"/>
  <c r="AQ30" i="31"/>
  <c r="AP30" i="31"/>
  <c r="AO30" i="31"/>
  <c r="AN30" i="31"/>
  <c r="AM30" i="31"/>
  <c r="AL30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D29" i="31"/>
  <c r="BW28" i="31"/>
  <c r="BV28" i="31"/>
  <c r="BU28" i="31"/>
  <c r="BT28" i="31"/>
  <c r="BS28" i="31"/>
  <c r="BR28" i="31"/>
  <c r="BQ28" i="31"/>
  <c r="BP28" i="31"/>
  <c r="BO28" i="31"/>
  <c r="BN28" i="31"/>
  <c r="BM28" i="31"/>
  <c r="BL28" i="31"/>
  <c r="BK28" i="31"/>
  <c r="BJ28" i="31"/>
  <c r="BI28" i="31"/>
  <c r="BH28" i="31"/>
  <c r="BG28" i="31"/>
  <c r="BF28" i="31"/>
  <c r="BE28" i="31"/>
  <c r="BD28" i="31"/>
  <c r="BC28" i="31"/>
  <c r="BB28" i="31"/>
  <c r="BA28" i="31"/>
  <c r="AZ28" i="31"/>
  <c r="AY28" i="31"/>
  <c r="AX28" i="31"/>
  <c r="AW28" i="31"/>
  <c r="AV28" i="31"/>
  <c r="AU28" i="31"/>
  <c r="AT28" i="31"/>
  <c r="AS28" i="31"/>
  <c r="AR28" i="31"/>
  <c r="AQ28" i="31"/>
  <c r="AP28" i="31"/>
  <c r="AO28" i="31"/>
  <c r="AN28" i="31"/>
  <c r="AM28" i="31"/>
  <c r="AL28" i="31"/>
  <c r="AK28" i="31"/>
  <c r="AJ28" i="31"/>
  <c r="AI28" i="31"/>
  <c r="AH28" i="31"/>
  <c r="AG28" i="31"/>
  <c r="AF28" i="31"/>
  <c r="AE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BW27" i="31"/>
  <c r="BV27" i="31"/>
  <c r="BU27" i="31"/>
  <c r="BT27" i="31"/>
  <c r="BS27" i="31"/>
  <c r="BR27" i="31"/>
  <c r="BQ27" i="31"/>
  <c r="BP27" i="31"/>
  <c r="BO27" i="31"/>
  <c r="BN27" i="31"/>
  <c r="BM27" i="31"/>
  <c r="BL27" i="31"/>
  <c r="BK27" i="31"/>
  <c r="BJ27" i="31"/>
  <c r="BI27" i="31"/>
  <c r="BH27" i="31"/>
  <c r="BG27" i="31"/>
  <c r="BF27" i="31"/>
  <c r="BE27" i="31"/>
  <c r="BD27" i="31"/>
  <c r="BC27" i="31"/>
  <c r="BB27" i="31"/>
  <c r="BA27" i="31"/>
  <c r="AZ27" i="31"/>
  <c r="AY27" i="31"/>
  <c r="AX27" i="31"/>
  <c r="AW27" i="31"/>
  <c r="AV27" i="31"/>
  <c r="AU27" i="31"/>
  <c r="AT27" i="31"/>
  <c r="AS27" i="31"/>
  <c r="AR27" i="31"/>
  <c r="AQ27" i="31"/>
  <c r="AP27" i="31"/>
  <c r="AO27" i="31"/>
  <c r="AN27" i="31"/>
  <c r="AM27" i="31"/>
  <c r="AL27" i="31"/>
  <c r="AK27" i="31"/>
  <c r="AJ27" i="31"/>
  <c r="AI27" i="31"/>
  <c r="AH27" i="31"/>
  <c r="AG27" i="31"/>
  <c r="AF27" i="31"/>
  <c r="AE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BW26" i="31"/>
  <c r="BV26" i="31"/>
  <c r="BU26" i="31"/>
  <c r="BT26" i="31"/>
  <c r="BS26" i="31"/>
  <c r="BR26" i="31"/>
  <c r="BQ26" i="31"/>
  <c r="BP26" i="31"/>
  <c r="BO26" i="31"/>
  <c r="BN26" i="31"/>
  <c r="BM26" i="31"/>
  <c r="BL26" i="31"/>
  <c r="BK26" i="31"/>
  <c r="BJ26" i="31"/>
  <c r="BI26" i="31"/>
  <c r="BH26" i="31"/>
  <c r="BG26" i="31"/>
  <c r="BF26" i="31"/>
  <c r="BE26" i="31"/>
  <c r="BD26" i="31"/>
  <c r="BC26" i="31"/>
  <c r="BB26" i="31"/>
  <c r="BA26" i="31"/>
  <c r="AZ26" i="31"/>
  <c r="AY26" i="31"/>
  <c r="AX26" i="31"/>
  <c r="AW26" i="31"/>
  <c r="AV26" i="31"/>
  <c r="AU26" i="31"/>
  <c r="AT26" i="31"/>
  <c r="AS26" i="31"/>
  <c r="AR26" i="31"/>
  <c r="AQ26" i="31"/>
  <c r="AP26" i="31"/>
  <c r="AO26" i="31"/>
  <c r="AN26" i="31"/>
  <c r="AM26" i="31"/>
  <c r="AL26" i="31"/>
  <c r="AK26" i="31"/>
  <c r="AJ26" i="31"/>
  <c r="AI26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H22" i="31"/>
  <c r="H32" i="31" s="1"/>
  <c r="D22" i="31"/>
  <c r="BW21" i="31"/>
  <c r="BV21" i="31"/>
  <c r="BU21" i="31"/>
  <c r="BT21" i="31"/>
  <c r="BS21" i="31"/>
  <c r="BR21" i="31"/>
  <c r="BQ21" i="31"/>
  <c r="BP21" i="31"/>
  <c r="BO21" i="31"/>
  <c r="BN21" i="31"/>
  <c r="BM21" i="31"/>
  <c r="BL21" i="31"/>
  <c r="BK21" i="31"/>
  <c r="BJ21" i="31"/>
  <c r="BI21" i="31"/>
  <c r="BH21" i="31"/>
  <c r="BG21" i="31"/>
  <c r="BF21" i="31"/>
  <c r="BE21" i="31"/>
  <c r="BD21" i="31"/>
  <c r="BC21" i="31"/>
  <c r="BB21" i="31"/>
  <c r="BA21" i="31"/>
  <c r="AZ21" i="31"/>
  <c r="AY21" i="31"/>
  <c r="AX21" i="31"/>
  <c r="AW21" i="31"/>
  <c r="AV21" i="31"/>
  <c r="AU21" i="31"/>
  <c r="AT21" i="31"/>
  <c r="AS21" i="31"/>
  <c r="AR21" i="31"/>
  <c r="AQ21" i="31"/>
  <c r="AP21" i="31"/>
  <c r="AO21" i="31"/>
  <c r="AN21" i="31"/>
  <c r="AM21" i="31"/>
  <c r="AL21" i="31"/>
  <c r="AK21" i="31"/>
  <c r="AJ21" i="31"/>
  <c r="AI21" i="31"/>
  <c r="AH21" i="31"/>
  <c r="AG21" i="31"/>
  <c r="AF21" i="31"/>
  <c r="AE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BW19" i="31"/>
  <c r="BV19" i="31"/>
  <c r="BU19" i="31"/>
  <c r="BT19" i="31"/>
  <c r="BS19" i="31"/>
  <c r="BR19" i="31"/>
  <c r="BQ19" i="31"/>
  <c r="BP19" i="31"/>
  <c r="BO19" i="31"/>
  <c r="BN19" i="31"/>
  <c r="BM19" i="31"/>
  <c r="BL19" i="31"/>
  <c r="BK19" i="31"/>
  <c r="BJ19" i="31"/>
  <c r="BI19" i="31"/>
  <c r="BH19" i="31"/>
  <c r="BG19" i="31"/>
  <c r="BF19" i="31"/>
  <c r="BE19" i="31"/>
  <c r="BD19" i="31"/>
  <c r="BC19" i="31"/>
  <c r="BB19" i="31"/>
  <c r="BA19" i="31"/>
  <c r="AZ19" i="31"/>
  <c r="AY19" i="31"/>
  <c r="AX19" i="31"/>
  <c r="AW19" i="31"/>
  <c r="AV19" i="31"/>
  <c r="AU19" i="31"/>
  <c r="AT19" i="31"/>
  <c r="AS19" i="31"/>
  <c r="AR19" i="31"/>
  <c r="AQ19" i="31"/>
  <c r="AP19" i="31"/>
  <c r="AO19" i="31"/>
  <c r="AN19" i="31"/>
  <c r="AM19" i="31"/>
  <c r="AL19" i="31"/>
  <c r="AK19" i="31"/>
  <c r="AJ19" i="31"/>
  <c r="AI19" i="31"/>
  <c r="AH19" i="31"/>
  <c r="AG19" i="31"/>
  <c r="AF19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BW18" i="31"/>
  <c r="BV18" i="31"/>
  <c r="BU18" i="31"/>
  <c r="BT18" i="31"/>
  <c r="BS18" i="31"/>
  <c r="BR18" i="31"/>
  <c r="BQ18" i="31"/>
  <c r="BP18" i="31"/>
  <c r="BO18" i="31"/>
  <c r="BN18" i="31"/>
  <c r="BM18" i="31"/>
  <c r="BL18" i="31"/>
  <c r="BK18" i="31"/>
  <c r="BJ18" i="31"/>
  <c r="BI18" i="31"/>
  <c r="BH18" i="31"/>
  <c r="BG18" i="31"/>
  <c r="BF18" i="31"/>
  <c r="BE18" i="31"/>
  <c r="BD18" i="31"/>
  <c r="BC18" i="31"/>
  <c r="BB18" i="31"/>
  <c r="BA18" i="31"/>
  <c r="AZ18" i="31"/>
  <c r="AY18" i="31"/>
  <c r="AX18" i="31"/>
  <c r="AW18" i="31"/>
  <c r="AV18" i="31"/>
  <c r="AU18" i="31"/>
  <c r="AT18" i="31"/>
  <c r="AS18" i="31"/>
  <c r="AR18" i="31"/>
  <c r="AQ18" i="31"/>
  <c r="AP18" i="31"/>
  <c r="AO18" i="31"/>
  <c r="AN18" i="31"/>
  <c r="AM18" i="31"/>
  <c r="AL18" i="31"/>
  <c r="AK18" i="31"/>
  <c r="AJ18" i="31"/>
  <c r="AI18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BW16" i="31"/>
  <c r="BV16" i="31"/>
  <c r="BU16" i="31"/>
  <c r="BT16" i="31"/>
  <c r="BS16" i="31"/>
  <c r="BR16" i="31"/>
  <c r="BQ16" i="31"/>
  <c r="BP16" i="31"/>
  <c r="BO16" i="31"/>
  <c r="BN16" i="31"/>
  <c r="BM16" i="31"/>
  <c r="BL16" i="31"/>
  <c r="BK16" i="31"/>
  <c r="BJ16" i="31"/>
  <c r="BI16" i="31"/>
  <c r="BH16" i="31"/>
  <c r="BG16" i="31"/>
  <c r="BF16" i="31"/>
  <c r="BE16" i="31"/>
  <c r="BD16" i="31"/>
  <c r="BC16" i="31"/>
  <c r="BB16" i="31"/>
  <c r="BA16" i="31"/>
  <c r="AZ16" i="31"/>
  <c r="AY16" i="31"/>
  <c r="AX16" i="31"/>
  <c r="AW16" i="31"/>
  <c r="AV16" i="31"/>
  <c r="AU16" i="31"/>
  <c r="AT16" i="31"/>
  <c r="AS16" i="31"/>
  <c r="AR16" i="31"/>
  <c r="AQ16" i="31"/>
  <c r="AP16" i="31"/>
  <c r="AO16" i="31"/>
  <c r="AN16" i="31"/>
  <c r="AM16" i="31"/>
  <c r="AL16" i="31"/>
  <c r="AK16" i="31"/>
  <c r="AJ16" i="31"/>
  <c r="AI16" i="31"/>
  <c r="AH16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D14" i="31"/>
  <c r="H13" i="31"/>
  <c r="BW12" i="31"/>
  <c r="BV12" i="31"/>
  <c r="BU12" i="31"/>
  <c r="BT12" i="31"/>
  <c r="BS12" i="31"/>
  <c r="BR12" i="31"/>
  <c r="BQ12" i="31"/>
  <c r="BP12" i="31"/>
  <c r="BO12" i="31"/>
  <c r="BN12" i="31"/>
  <c r="BM12" i="31"/>
  <c r="BL12" i="31"/>
  <c r="BK12" i="31"/>
  <c r="BJ12" i="31"/>
  <c r="BI12" i="31"/>
  <c r="BH12" i="31"/>
  <c r="BG12" i="31"/>
  <c r="BF12" i="31"/>
  <c r="BE12" i="31"/>
  <c r="BD12" i="31"/>
  <c r="BC12" i="31"/>
  <c r="BB12" i="31"/>
  <c r="BA12" i="31"/>
  <c r="AZ12" i="31"/>
  <c r="AY12" i="31"/>
  <c r="AX12" i="31"/>
  <c r="AW12" i="31"/>
  <c r="AV12" i="31"/>
  <c r="AU12" i="31"/>
  <c r="AT12" i="31"/>
  <c r="AS12" i="31"/>
  <c r="AR12" i="31"/>
  <c r="AQ12" i="31"/>
  <c r="AP12" i="31"/>
  <c r="AO12" i="31"/>
  <c r="AN12" i="31"/>
  <c r="AM12" i="31"/>
  <c r="AL12" i="31"/>
  <c r="AK12" i="31"/>
  <c r="AJ12" i="31"/>
  <c r="AI12" i="31"/>
  <c r="AH12" i="31"/>
  <c r="AG12" i="31"/>
  <c r="AF12" i="31"/>
  <c r="AE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L11" i="31"/>
  <c r="K11" i="31"/>
  <c r="H10" i="31"/>
  <c r="H9" i="31"/>
  <c r="BW8" i="31"/>
  <c r="BV8" i="31"/>
  <c r="BU8" i="31"/>
  <c r="BT8" i="31"/>
  <c r="BS8" i="31"/>
  <c r="BR8" i="31"/>
  <c r="BQ8" i="31"/>
  <c r="BP8" i="31"/>
  <c r="BO8" i="31"/>
  <c r="BN8" i="31"/>
  <c r="BM8" i="31"/>
  <c r="BL8" i="31"/>
  <c r="BK8" i="31"/>
  <c r="BJ8" i="31"/>
  <c r="BI8" i="31"/>
  <c r="BH8" i="31"/>
  <c r="BG8" i="31"/>
  <c r="BF8" i="31"/>
  <c r="BE8" i="31"/>
  <c r="BD8" i="31"/>
  <c r="BC8" i="31"/>
  <c r="BB8" i="31"/>
  <c r="BA8" i="31"/>
  <c r="AZ8" i="31"/>
  <c r="AY8" i="31"/>
  <c r="AX8" i="31"/>
  <c r="AW8" i="31"/>
  <c r="AV8" i="31"/>
  <c r="AU8" i="31"/>
  <c r="AT8" i="31"/>
  <c r="AS8" i="31"/>
  <c r="AR8" i="31"/>
  <c r="AQ8" i="31"/>
  <c r="AP8" i="31"/>
  <c r="AO8" i="31"/>
  <c r="AN8" i="31"/>
  <c r="AM8" i="31"/>
  <c r="AL8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H8" i="31"/>
  <c r="H7" i="31"/>
  <c r="I7" i="31" s="1"/>
  <c r="J7" i="31" s="1"/>
  <c r="K7" i="31" s="1"/>
  <c r="L7" i="31" s="1"/>
  <c r="M7" i="31" s="1"/>
  <c r="N7" i="31" s="1"/>
  <c r="H5" i="31"/>
  <c r="H23" i="31" s="1"/>
  <c r="D4" i="31"/>
  <c r="D3" i="31"/>
  <c r="I2" i="31"/>
  <c r="J2" i="31" s="1"/>
  <c r="K2" i="31" s="1"/>
  <c r="L2" i="31" s="1"/>
  <c r="M2" i="31" s="1"/>
  <c r="N2" i="31" s="1"/>
  <c r="O2" i="31" s="1"/>
  <c r="P2" i="31" s="1"/>
  <c r="Q2" i="31" s="1"/>
  <c r="R2" i="31" s="1"/>
  <c r="S2" i="31" s="1"/>
  <c r="T2" i="31" s="1"/>
  <c r="U2" i="31" s="1"/>
  <c r="V2" i="31" s="1"/>
  <c r="W2" i="31" s="1"/>
  <c r="X2" i="31" s="1"/>
  <c r="Y2" i="31" s="1"/>
  <c r="Z2" i="31" s="1"/>
  <c r="AA2" i="31" s="1"/>
  <c r="AB2" i="31" s="1"/>
  <c r="AC2" i="31" s="1"/>
  <c r="AD2" i="31" s="1"/>
  <c r="AE2" i="31" s="1"/>
  <c r="AF2" i="31" s="1"/>
  <c r="AG2" i="31" s="1"/>
  <c r="AH2" i="31" s="1"/>
  <c r="AI2" i="31" s="1"/>
  <c r="AJ2" i="31" s="1"/>
  <c r="AK2" i="31" s="1"/>
  <c r="AL2" i="31" s="1"/>
  <c r="AM2" i="31" s="1"/>
  <c r="AN2" i="31" s="1"/>
  <c r="AO2" i="31" s="1"/>
  <c r="AP2" i="31" s="1"/>
  <c r="AQ2" i="31" s="1"/>
  <c r="AR2" i="31" s="1"/>
  <c r="AS2" i="31" s="1"/>
  <c r="AT2" i="31" s="1"/>
  <c r="AU2" i="31" s="1"/>
  <c r="AV2" i="31" s="1"/>
  <c r="AW2" i="31" s="1"/>
  <c r="AX2" i="31" s="1"/>
  <c r="AY2" i="31" s="1"/>
  <c r="AZ2" i="31" s="1"/>
  <c r="BA2" i="31" s="1"/>
  <c r="BB2" i="31" s="1"/>
  <c r="BC2" i="31" s="1"/>
  <c r="BD2" i="31" s="1"/>
  <c r="BE2" i="31" s="1"/>
  <c r="BF2" i="31" s="1"/>
  <c r="BG2" i="31" s="1"/>
  <c r="BH2" i="31" s="1"/>
  <c r="BI2" i="31" s="1"/>
  <c r="BJ2" i="31" s="1"/>
  <c r="BK2" i="31" s="1"/>
  <c r="BL2" i="31" s="1"/>
  <c r="BM2" i="31" s="1"/>
  <c r="BN2" i="31" s="1"/>
  <c r="BO2" i="31" s="1"/>
  <c r="BP2" i="31" s="1"/>
  <c r="BQ2" i="31" s="1"/>
  <c r="BR2" i="31" s="1"/>
  <c r="BS2" i="31" s="1"/>
  <c r="BT2" i="31" s="1"/>
  <c r="BU2" i="31" s="1"/>
  <c r="BV2" i="31" s="1"/>
  <c r="BW2" i="31" s="1"/>
  <c r="BW8" i="30"/>
  <c r="BV8" i="30"/>
  <c r="BU8" i="30"/>
  <c r="BT8" i="30"/>
  <c r="BS8" i="30"/>
  <c r="BR8" i="30"/>
  <c r="BQ8" i="30"/>
  <c r="BP8" i="30"/>
  <c r="BO8" i="30"/>
  <c r="BN8" i="30"/>
  <c r="BM8" i="30"/>
  <c r="BL8" i="30"/>
  <c r="BK8" i="30"/>
  <c r="BJ8" i="30"/>
  <c r="BI8" i="30"/>
  <c r="BH8" i="30"/>
  <c r="BG8" i="30"/>
  <c r="BF8" i="30"/>
  <c r="BE8" i="30"/>
  <c r="BD8" i="30"/>
  <c r="BC8" i="30"/>
  <c r="BB8" i="30"/>
  <c r="BA8" i="30"/>
  <c r="AZ8" i="30"/>
  <c r="AY8" i="30"/>
  <c r="AX8" i="30"/>
  <c r="AW8" i="30"/>
  <c r="AV8" i="30"/>
  <c r="AU8" i="30"/>
  <c r="AT8" i="30"/>
  <c r="AS8" i="30"/>
  <c r="AR8" i="30"/>
  <c r="AQ8" i="30"/>
  <c r="AP8" i="30"/>
  <c r="AO8" i="30"/>
  <c r="AN8" i="30"/>
  <c r="AM8" i="30"/>
  <c r="AL8" i="30"/>
  <c r="AK8" i="30"/>
  <c r="AJ8" i="30"/>
  <c r="AI8" i="30"/>
  <c r="AH8" i="30"/>
  <c r="AG8" i="30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H8" i="30"/>
  <c r="D14" i="30"/>
  <c r="H5" i="30"/>
  <c r="H3" i="30" s="1"/>
  <c r="BW13" i="30"/>
  <c r="BV13" i="30"/>
  <c r="BU13" i="30"/>
  <c r="BT13" i="30"/>
  <c r="BS13" i="30"/>
  <c r="BR13" i="30"/>
  <c r="BQ13" i="30"/>
  <c r="BP13" i="30"/>
  <c r="BO13" i="30"/>
  <c r="BN13" i="30"/>
  <c r="BM13" i="30"/>
  <c r="BL13" i="30"/>
  <c r="BK13" i="30"/>
  <c r="BJ13" i="30"/>
  <c r="BI13" i="30"/>
  <c r="BH13" i="30"/>
  <c r="BG13" i="30"/>
  <c r="BF13" i="30"/>
  <c r="BE13" i="30"/>
  <c r="BD13" i="30"/>
  <c r="BC13" i="30"/>
  <c r="BB13" i="30"/>
  <c r="BA13" i="30"/>
  <c r="AZ13" i="30"/>
  <c r="AY13" i="30"/>
  <c r="AX13" i="30"/>
  <c r="AW13" i="30"/>
  <c r="AV13" i="30"/>
  <c r="AU13" i="30"/>
  <c r="AT13" i="30"/>
  <c r="AS13" i="30"/>
  <c r="AR13" i="30"/>
  <c r="AQ13" i="30"/>
  <c r="AP13" i="30"/>
  <c r="AO13" i="30"/>
  <c r="AN13" i="30"/>
  <c r="AM13" i="30"/>
  <c r="AL13" i="30"/>
  <c r="AK13" i="30"/>
  <c r="AJ13" i="30"/>
  <c r="AI13" i="30"/>
  <c r="AH13" i="30"/>
  <c r="AG13" i="30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BW12" i="30"/>
  <c r="BV12" i="30"/>
  <c r="BU12" i="30"/>
  <c r="BT12" i="30"/>
  <c r="BS12" i="30"/>
  <c r="BR12" i="30"/>
  <c r="BQ12" i="30"/>
  <c r="BP12" i="30"/>
  <c r="BO12" i="30"/>
  <c r="BN12" i="30"/>
  <c r="BM12" i="30"/>
  <c r="BL12" i="30"/>
  <c r="BK12" i="30"/>
  <c r="BJ12" i="30"/>
  <c r="BI12" i="30"/>
  <c r="BH12" i="30"/>
  <c r="BG12" i="30"/>
  <c r="BF12" i="30"/>
  <c r="BE12" i="30"/>
  <c r="BD12" i="30"/>
  <c r="BC12" i="30"/>
  <c r="BB12" i="30"/>
  <c r="BA12" i="30"/>
  <c r="AZ12" i="30"/>
  <c r="AY12" i="30"/>
  <c r="AX12" i="30"/>
  <c r="AW12" i="30"/>
  <c r="AV12" i="30"/>
  <c r="AU12" i="30"/>
  <c r="AT12" i="30"/>
  <c r="AS12" i="30"/>
  <c r="AR12" i="30"/>
  <c r="AQ12" i="30"/>
  <c r="AP12" i="30"/>
  <c r="AO12" i="30"/>
  <c r="AN12" i="30"/>
  <c r="AM12" i="30"/>
  <c r="AL12" i="30"/>
  <c r="AK12" i="30"/>
  <c r="AJ12" i="30"/>
  <c r="AI12" i="30"/>
  <c r="AH12" i="30"/>
  <c r="AG12" i="30"/>
  <c r="AF12" i="30"/>
  <c r="AE12" i="30"/>
  <c r="AD12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BW10" i="30"/>
  <c r="BV10" i="30"/>
  <c r="BU10" i="30"/>
  <c r="BT10" i="30"/>
  <c r="BS10" i="30"/>
  <c r="BR10" i="30"/>
  <c r="BQ10" i="30"/>
  <c r="BP10" i="30"/>
  <c r="BO10" i="30"/>
  <c r="BN10" i="30"/>
  <c r="BM10" i="30"/>
  <c r="BL10" i="30"/>
  <c r="BK10" i="30"/>
  <c r="BJ10" i="30"/>
  <c r="BI10" i="30"/>
  <c r="BH10" i="30"/>
  <c r="BG10" i="30"/>
  <c r="BF10" i="30"/>
  <c r="BE10" i="30"/>
  <c r="BD10" i="30"/>
  <c r="BC10" i="30"/>
  <c r="BB10" i="30"/>
  <c r="BA10" i="30"/>
  <c r="AZ10" i="30"/>
  <c r="AY10" i="30"/>
  <c r="AX10" i="30"/>
  <c r="AW10" i="30"/>
  <c r="AV10" i="30"/>
  <c r="AU10" i="30"/>
  <c r="AT10" i="30"/>
  <c r="AS10" i="30"/>
  <c r="AR10" i="30"/>
  <c r="AQ10" i="30"/>
  <c r="AP10" i="30"/>
  <c r="AO10" i="30"/>
  <c r="AN10" i="30"/>
  <c r="AM10" i="30"/>
  <c r="AL10" i="30"/>
  <c r="AK10" i="30"/>
  <c r="AJ10" i="30"/>
  <c r="AI10" i="30"/>
  <c r="AH10" i="30"/>
  <c r="AG10" i="30"/>
  <c r="AF10" i="30"/>
  <c r="AE10" i="30"/>
  <c r="AD10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BW9" i="30"/>
  <c r="BV9" i="30"/>
  <c r="BU9" i="30"/>
  <c r="BT9" i="30"/>
  <c r="BS9" i="30"/>
  <c r="BR9" i="30"/>
  <c r="BQ9" i="30"/>
  <c r="BP9" i="30"/>
  <c r="BO9" i="30"/>
  <c r="BN9" i="30"/>
  <c r="BM9" i="30"/>
  <c r="BL9" i="30"/>
  <c r="BK9" i="30"/>
  <c r="BJ9" i="30"/>
  <c r="BI9" i="30"/>
  <c r="BH9" i="30"/>
  <c r="BG9" i="30"/>
  <c r="BF9" i="30"/>
  <c r="BE9" i="30"/>
  <c r="BD9" i="30"/>
  <c r="BC9" i="30"/>
  <c r="BB9" i="30"/>
  <c r="BA9" i="30"/>
  <c r="AZ9" i="30"/>
  <c r="AY9" i="30"/>
  <c r="AX9" i="30"/>
  <c r="AW9" i="30"/>
  <c r="AV9" i="30"/>
  <c r="AU9" i="30"/>
  <c r="AT9" i="30"/>
  <c r="AS9" i="30"/>
  <c r="AR9" i="30"/>
  <c r="AQ9" i="30"/>
  <c r="AP9" i="30"/>
  <c r="AO9" i="30"/>
  <c r="AN9" i="30"/>
  <c r="AM9" i="30"/>
  <c r="AL9" i="30"/>
  <c r="AK9" i="30"/>
  <c r="AJ9" i="30"/>
  <c r="AI9" i="30"/>
  <c r="AH9" i="30"/>
  <c r="AG9" i="30"/>
  <c r="AF9" i="30"/>
  <c r="AE9" i="30"/>
  <c r="AD9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13" i="30"/>
  <c r="H10" i="30"/>
  <c r="H9" i="30"/>
  <c r="D31" i="30"/>
  <c r="C31" i="30"/>
  <c r="BW30" i="30"/>
  <c r="BV30" i="30"/>
  <c r="BU30" i="30"/>
  <c r="BT30" i="30"/>
  <c r="BS30" i="30"/>
  <c r="BR30" i="30"/>
  <c r="BQ30" i="30"/>
  <c r="BP30" i="30"/>
  <c r="BO30" i="30"/>
  <c r="BN30" i="30"/>
  <c r="BM30" i="30"/>
  <c r="BL30" i="30"/>
  <c r="BK30" i="30"/>
  <c r="BJ30" i="30"/>
  <c r="BI30" i="30"/>
  <c r="BH30" i="30"/>
  <c r="BG30" i="30"/>
  <c r="BF30" i="30"/>
  <c r="BE30" i="30"/>
  <c r="BD30" i="30"/>
  <c r="BC30" i="30"/>
  <c r="BB30" i="30"/>
  <c r="BA30" i="30"/>
  <c r="AZ30" i="30"/>
  <c r="AY30" i="30"/>
  <c r="AX30" i="30"/>
  <c r="AW30" i="30"/>
  <c r="AV30" i="30"/>
  <c r="AU30" i="30"/>
  <c r="AT30" i="30"/>
  <c r="AS30" i="30"/>
  <c r="AR30" i="30"/>
  <c r="AQ30" i="30"/>
  <c r="AP30" i="30"/>
  <c r="AO30" i="30"/>
  <c r="AN30" i="30"/>
  <c r="AM30" i="30"/>
  <c r="AL30" i="30"/>
  <c r="AK30" i="30"/>
  <c r="AJ30" i="30"/>
  <c r="AI30" i="30"/>
  <c r="AH30" i="30"/>
  <c r="AG30" i="30"/>
  <c r="AF30" i="30"/>
  <c r="AE30" i="30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D29" i="30"/>
  <c r="BW28" i="30"/>
  <c r="BV28" i="30"/>
  <c r="BU28" i="30"/>
  <c r="BT28" i="30"/>
  <c r="BS28" i="30"/>
  <c r="BR28" i="30"/>
  <c r="BQ28" i="30"/>
  <c r="BP28" i="30"/>
  <c r="BO28" i="30"/>
  <c r="BN28" i="30"/>
  <c r="BM28" i="30"/>
  <c r="BL28" i="30"/>
  <c r="BK28" i="30"/>
  <c r="BJ28" i="30"/>
  <c r="BI28" i="30"/>
  <c r="BH28" i="30"/>
  <c r="BG28" i="30"/>
  <c r="BF28" i="30"/>
  <c r="BE28" i="30"/>
  <c r="BD28" i="30"/>
  <c r="BC28" i="30"/>
  <c r="BB28" i="30"/>
  <c r="BA28" i="30"/>
  <c r="AZ28" i="30"/>
  <c r="AY28" i="30"/>
  <c r="AX28" i="30"/>
  <c r="AW28" i="30"/>
  <c r="AV28" i="30"/>
  <c r="AU28" i="30"/>
  <c r="AT28" i="30"/>
  <c r="AS28" i="30"/>
  <c r="AR28" i="30"/>
  <c r="AQ28" i="30"/>
  <c r="AP28" i="30"/>
  <c r="AO28" i="30"/>
  <c r="AN28" i="30"/>
  <c r="AM28" i="30"/>
  <c r="AL28" i="30"/>
  <c r="AK28" i="30"/>
  <c r="AJ28" i="30"/>
  <c r="AI28" i="30"/>
  <c r="AH28" i="30"/>
  <c r="AG28" i="30"/>
  <c r="AF28" i="30"/>
  <c r="AE28" i="30"/>
  <c r="AD28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BW27" i="30"/>
  <c r="BV27" i="30"/>
  <c r="BU27" i="30"/>
  <c r="BT27" i="30"/>
  <c r="BS27" i="30"/>
  <c r="BR27" i="30"/>
  <c r="BQ27" i="30"/>
  <c r="BP27" i="30"/>
  <c r="BO27" i="30"/>
  <c r="BN27" i="30"/>
  <c r="BM27" i="30"/>
  <c r="BL27" i="30"/>
  <c r="BK27" i="30"/>
  <c r="BJ27" i="30"/>
  <c r="BI27" i="30"/>
  <c r="BH27" i="30"/>
  <c r="BG27" i="30"/>
  <c r="BF27" i="30"/>
  <c r="BE27" i="30"/>
  <c r="BD27" i="30"/>
  <c r="BC27" i="30"/>
  <c r="BB27" i="30"/>
  <c r="BA27" i="30"/>
  <c r="AZ27" i="30"/>
  <c r="AY27" i="30"/>
  <c r="AX27" i="30"/>
  <c r="AW27" i="30"/>
  <c r="AV27" i="30"/>
  <c r="AU27" i="30"/>
  <c r="AT27" i="30"/>
  <c r="AS27" i="30"/>
  <c r="AR27" i="30"/>
  <c r="AQ27" i="30"/>
  <c r="AP27" i="30"/>
  <c r="AO27" i="30"/>
  <c r="AN27" i="30"/>
  <c r="AM27" i="30"/>
  <c r="AL27" i="30"/>
  <c r="AK27" i="30"/>
  <c r="AJ27" i="30"/>
  <c r="AI27" i="30"/>
  <c r="AH27" i="30"/>
  <c r="AG27" i="30"/>
  <c r="AF27" i="30"/>
  <c r="AE27" i="30"/>
  <c r="AD27" i="30"/>
  <c r="AC27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BW26" i="30"/>
  <c r="BV26" i="30"/>
  <c r="BU26" i="30"/>
  <c r="BT26" i="30"/>
  <c r="BS26" i="30"/>
  <c r="BR26" i="30"/>
  <c r="BQ26" i="30"/>
  <c r="BP26" i="30"/>
  <c r="BO26" i="30"/>
  <c r="BN26" i="30"/>
  <c r="BM26" i="30"/>
  <c r="BL26" i="30"/>
  <c r="BK26" i="30"/>
  <c r="BJ26" i="30"/>
  <c r="BI26" i="30"/>
  <c r="BH26" i="30"/>
  <c r="BG26" i="30"/>
  <c r="BF26" i="30"/>
  <c r="BE26" i="30"/>
  <c r="BD26" i="30"/>
  <c r="BC26" i="30"/>
  <c r="BB26" i="30"/>
  <c r="BA26" i="30"/>
  <c r="AZ26" i="30"/>
  <c r="AY26" i="30"/>
  <c r="AX26" i="30"/>
  <c r="AW26" i="30"/>
  <c r="AV26" i="30"/>
  <c r="AU26" i="30"/>
  <c r="AT26" i="30"/>
  <c r="AS26" i="30"/>
  <c r="AR26" i="30"/>
  <c r="AQ26" i="30"/>
  <c r="AP26" i="30"/>
  <c r="AO26" i="30"/>
  <c r="AN26" i="30"/>
  <c r="AM26" i="30"/>
  <c r="AL26" i="30"/>
  <c r="AK26" i="30"/>
  <c r="AJ26" i="30"/>
  <c r="AI26" i="30"/>
  <c r="AH26" i="30"/>
  <c r="AG26" i="30"/>
  <c r="AF26" i="30"/>
  <c r="AE26" i="30"/>
  <c r="AD26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H22" i="30"/>
  <c r="D22" i="30"/>
  <c r="BW21" i="30"/>
  <c r="BV21" i="30"/>
  <c r="BU21" i="30"/>
  <c r="BT21" i="30"/>
  <c r="BS21" i="30"/>
  <c r="BR21" i="30"/>
  <c r="BQ21" i="30"/>
  <c r="BP21" i="30"/>
  <c r="BO21" i="30"/>
  <c r="BN21" i="30"/>
  <c r="BM21" i="30"/>
  <c r="BL21" i="30"/>
  <c r="BK21" i="30"/>
  <c r="BJ21" i="30"/>
  <c r="BI21" i="30"/>
  <c r="BH21" i="30"/>
  <c r="BG21" i="30"/>
  <c r="BF21" i="30"/>
  <c r="BE21" i="30"/>
  <c r="BD21" i="30"/>
  <c r="BC21" i="30"/>
  <c r="BB21" i="30"/>
  <c r="BA21" i="30"/>
  <c r="AZ21" i="30"/>
  <c r="AY21" i="30"/>
  <c r="AX21" i="30"/>
  <c r="AW21" i="30"/>
  <c r="AV21" i="30"/>
  <c r="AU21" i="30"/>
  <c r="AT21" i="30"/>
  <c r="AS21" i="30"/>
  <c r="AR21" i="30"/>
  <c r="AQ21" i="30"/>
  <c r="AP21" i="30"/>
  <c r="AO21" i="30"/>
  <c r="AN21" i="30"/>
  <c r="AM21" i="30"/>
  <c r="AL21" i="30"/>
  <c r="AK21" i="30"/>
  <c r="AJ21" i="30"/>
  <c r="AI21" i="30"/>
  <c r="AH21" i="30"/>
  <c r="AG21" i="30"/>
  <c r="AF21" i="30"/>
  <c r="AE21" i="30"/>
  <c r="AD21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BW19" i="30"/>
  <c r="BV19" i="30"/>
  <c r="BU19" i="30"/>
  <c r="BT19" i="30"/>
  <c r="BS19" i="30"/>
  <c r="BR19" i="30"/>
  <c r="BQ19" i="30"/>
  <c r="BP19" i="30"/>
  <c r="BO19" i="30"/>
  <c r="BN19" i="30"/>
  <c r="BM19" i="30"/>
  <c r="BL19" i="30"/>
  <c r="BK19" i="30"/>
  <c r="BJ19" i="30"/>
  <c r="BI19" i="30"/>
  <c r="BH19" i="30"/>
  <c r="BG19" i="30"/>
  <c r="BF19" i="30"/>
  <c r="BE19" i="30"/>
  <c r="BD19" i="30"/>
  <c r="BC19" i="30"/>
  <c r="BB19" i="30"/>
  <c r="BA19" i="30"/>
  <c r="AZ19" i="30"/>
  <c r="AY19" i="30"/>
  <c r="AX19" i="30"/>
  <c r="AW19" i="30"/>
  <c r="AV19" i="30"/>
  <c r="AU19" i="30"/>
  <c r="AT19" i="30"/>
  <c r="AS19" i="30"/>
  <c r="AR19" i="30"/>
  <c r="AQ19" i="30"/>
  <c r="AP19" i="30"/>
  <c r="AO19" i="30"/>
  <c r="AN19" i="30"/>
  <c r="AM19" i="30"/>
  <c r="AL19" i="30"/>
  <c r="AK19" i="30"/>
  <c r="AJ19" i="30"/>
  <c r="AI19" i="30"/>
  <c r="AH19" i="30"/>
  <c r="AG19" i="30"/>
  <c r="AF19" i="30"/>
  <c r="AE19" i="30"/>
  <c r="AD19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BW18" i="30"/>
  <c r="BV18" i="30"/>
  <c r="BU18" i="30"/>
  <c r="BT18" i="30"/>
  <c r="BS18" i="30"/>
  <c r="BR18" i="30"/>
  <c r="BQ18" i="30"/>
  <c r="BP18" i="30"/>
  <c r="BO18" i="30"/>
  <c r="BN18" i="30"/>
  <c r="BM18" i="30"/>
  <c r="BL18" i="30"/>
  <c r="BK18" i="30"/>
  <c r="BJ18" i="30"/>
  <c r="BI18" i="30"/>
  <c r="BH18" i="30"/>
  <c r="BG18" i="30"/>
  <c r="BF18" i="30"/>
  <c r="BE18" i="30"/>
  <c r="BD18" i="30"/>
  <c r="BC18" i="30"/>
  <c r="BB18" i="30"/>
  <c r="BA18" i="30"/>
  <c r="AZ18" i="30"/>
  <c r="AY18" i="30"/>
  <c r="AX18" i="30"/>
  <c r="AW18" i="30"/>
  <c r="AV18" i="30"/>
  <c r="AU18" i="30"/>
  <c r="AT18" i="30"/>
  <c r="AS18" i="30"/>
  <c r="AR18" i="30"/>
  <c r="AQ18" i="30"/>
  <c r="AP18" i="30"/>
  <c r="AO18" i="30"/>
  <c r="AN18" i="30"/>
  <c r="AM18" i="30"/>
  <c r="AL18" i="30"/>
  <c r="AK18" i="30"/>
  <c r="AJ18" i="30"/>
  <c r="AI18" i="30"/>
  <c r="AH18" i="30"/>
  <c r="AG18" i="30"/>
  <c r="AF18" i="30"/>
  <c r="AE18" i="30"/>
  <c r="AD18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BW17" i="30"/>
  <c r="BV17" i="30"/>
  <c r="BU17" i="30"/>
  <c r="BT17" i="30"/>
  <c r="BS17" i="30"/>
  <c r="BR17" i="30"/>
  <c r="BQ17" i="30"/>
  <c r="BP17" i="30"/>
  <c r="BO17" i="30"/>
  <c r="BN17" i="30"/>
  <c r="BM17" i="30"/>
  <c r="BL17" i="30"/>
  <c r="BK17" i="30"/>
  <c r="BJ17" i="30"/>
  <c r="BI17" i="30"/>
  <c r="BH17" i="30"/>
  <c r="BG17" i="30"/>
  <c r="BF17" i="30"/>
  <c r="BE17" i="30"/>
  <c r="BD17" i="30"/>
  <c r="BC17" i="30"/>
  <c r="BB17" i="30"/>
  <c r="BA17" i="30"/>
  <c r="AZ17" i="30"/>
  <c r="AY17" i="30"/>
  <c r="AX17" i="30"/>
  <c r="AW17" i="30"/>
  <c r="AV17" i="30"/>
  <c r="AU17" i="30"/>
  <c r="AT17" i="30"/>
  <c r="AS17" i="30"/>
  <c r="AR17" i="30"/>
  <c r="AQ17" i="30"/>
  <c r="AP17" i="30"/>
  <c r="AO17" i="30"/>
  <c r="AN17" i="30"/>
  <c r="AM17" i="30"/>
  <c r="AL17" i="30"/>
  <c r="AK17" i="30"/>
  <c r="AJ17" i="30"/>
  <c r="AI17" i="30"/>
  <c r="AH17" i="30"/>
  <c r="AG17" i="30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BW16" i="30"/>
  <c r="BV16" i="30"/>
  <c r="BU16" i="30"/>
  <c r="BT16" i="30"/>
  <c r="BS16" i="30"/>
  <c r="BR16" i="30"/>
  <c r="BQ16" i="30"/>
  <c r="BP16" i="30"/>
  <c r="BO16" i="30"/>
  <c r="BN16" i="30"/>
  <c r="BM16" i="30"/>
  <c r="BL16" i="30"/>
  <c r="BK16" i="30"/>
  <c r="BJ16" i="30"/>
  <c r="BI16" i="30"/>
  <c r="BH16" i="30"/>
  <c r="BG16" i="30"/>
  <c r="BF16" i="30"/>
  <c r="BE16" i="30"/>
  <c r="BD16" i="30"/>
  <c r="BC16" i="30"/>
  <c r="BB16" i="30"/>
  <c r="BA16" i="30"/>
  <c r="AZ16" i="30"/>
  <c r="AY16" i="30"/>
  <c r="AX16" i="30"/>
  <c r="AW16" i="30"/>
  <c r="AV16" i="30"/>
  <c r="AU16" i="30"/>
  <c r="AT16" i="30"/>
  <c r="AS16" i="30"/>
  <c r="AR16" i="30"/>
  <c r="AQ16" i="30"/>
  <c r="AP16" i="30"/>
  <c r="AO16" i="30"/>
  <c r="AN16" i="30"/>
  <c r="AM16" i="30"/>
  <c r="AL16" i="30"/>
  <c r="AK16" i="30"/>
  <c r="AJ16" i="30"/>
  <c r="AI16" i="30"/>
  <c r="AH16" i="30"/>
  <c r="AG16" i="30"/>
  <c r="AF16" i="30"/>
  <c r="AE16" i="30"/>
  <c r="AD16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H12" i="30"/>
  <c r="H7" i="30"/>
  <c r="I7" i="30" s="1"/>
  <c r="J7" i="30" s="1"/>
  <c r="K7" i="30" s="1"/>
  <c r="L7" i="30" s="1"/>
  <c r="M7" i="30" s="1"/>
  <c r="N7" i="30" s="1"/>
  <c r="D4" i="30"/>
  <c r="D3" i="30"/>
  <c r="I2" i="30"/>
  <c r="J2" i="30" s="1"/>
  <c r="K2" i="30" s="1"/>
  <c r="L2" i="30" s="1"/>
  <c r="M2" i="30" s="1"/>
  <c r="N2" i="30" s="1"/>
  <c r="O2" i="30" s="1"/>
  <c r="P2" i="30" s="1"/>
  <c r="Q2" i="30" s="1"/>
  <c r="R2" i="30" s="1"/>
  <c r="S2" i="30" s="1"/>
  <c r="T2" i="30" s="1"/>
  <c r="U2" i="30" s="1"/>
  <c r="V2" i="30" s="1"/>
  <c r="W2" i="30" s="1"/>
  <c r="X2" i="30" s="1"/>
  <c r="Y2" i="30" s="1"/>
  <c r="Z2" i="30" s="1"/>
  <c r="AA2" i="30" s="1"/>
  <c r="AB2" i="30" s="1"/>
  <c r="AC2" i="30" s="1"/>
  <c r="AD2" i="30" s="1"/>
  <c r="AE2" i="30" s="1"/>
  <c r="AF2" i="30" s="1"/>
  <c r="AG2" i="30" s="1"/>
  <c r="AH2" i="30" s="1"/>
  <c r="AI2" i="30" s="1"/>
  <c r="AJ2" i="30" s="1"/>
  <c r="AK2" i="30" s="1"/>
  <c r="AL2" i="30" s="1"/>
  <c r="AM2" i="30" s="1"/>
  <c r="AN2" i="30" s="1"/>
  <c r="AO2" i="30" s="1"/>
  <c r="AP2" i="30" s="1"/>
  <c r="AQ2" i="30" s="1"/>
  <c r="AR2" i="30" s="1"/>
  <c r="AS2" i="30" s="1"/>
  <c r="AT2" i="30" s="1"/>
  <c r="AU2" i="30" s="1"/>
  <c r="AV2" i="30" s="1"/>
  <c r="AW2" i="30" s="1"/>
  <c r="AX2" i="30" s="1"/>
  <c r="AY2" i="30" s="1"/>
  <c r="AZ2" i="30" s="1"/>
  <c r="BA2" i="30" s="1"/>
  <c r="BB2" i="30" s="1"/>
  <c r="BC2" i="30" s="1"/>
  <c r="BD2" i="30" s="1"/>
  <c r="BE2" i="30" s="1"/>
  <c r="BF2" i="30" s="1"/>
  <c r="BG2" i="30" s="1"/>
  <c r="BH2" i="30" s="1"/>
  <c r="BI2" i="30" s="1"/>
  <c r="BJ2" i="30" s="1"/>
  <c r="BK2" i="30" s="1"/>
  <c r="BL2" i="30" s="1"/>
  <c r="BM2" i="30" s="1"/>
  <c r="BN2" i="30" s="1"/>
  <c r="BO2" i="30" s="1"/>
  <c r="BP2" i="30" s="1"/>
  <c r="BQ2" i="30" s="1"/>
  <c r="BR2" i="30" s="1"/>
  <c r="BS2" i="30" s="1"/>
  <c r="BT2" i="30" s="1"/>
  <c r="BU2" i="30" s="1"/>
  <c r="BV2" i="30" s="1"/>
  <c r="BW2" i="30" s="1"/>
  <c r="H3" i="31" l="1"/>
  <c r="H4" i="31"/>
  <c r="H33" i="32"/>
  <c r="H14" i="30"/>
  <c r="Q7" i="35"/>
  <c r="P14" i="35"/>
  <c r="O25" i="35"/>
  <c r="K25" i="34"/>
  <c r="M7" i="34"/>
  <c r="L14" i="34"/>
  <c r="S25" i="33"/>
  <c r="U7" i="33"/>
  <c r="T14" i="33"/>
  <c r="K7" i="32"/>
  <c r="L7" i="32" s="1"/>
  <c r="M7" i="32" s="1"/>
  <c r="N7" i="32" s="1"/>
  <c r="J25" i="32"/>
  <c r="H29" i="32"/>
  <c r="H31" i="32"/>
  <c r="H15" i="32"/>
  <c r="O7" i="31"/>
  <c r="P7" i="31" s="1"/>
  <c r="Q7" i="31" s="1"/>
  <c r="R7" i="31" s="1"/>
  <c r="S7" i="31" s="1"/>
  <c r="N14" i="31"/>
  <c r="H15" i="31"/>
  <c r="H29" i="31"/>
  <c r="H31" i="31"/>
  <c r="K14" i="31"/>
  <c r="D25" i="31"/>
  <c r="D24" i="31" s="1"/>
  <c r="M14" i="31"/>
  <c r="I14" i="31"/>
  <c r="L14" i="31"/>
  <c r="H14" i="31"/>
  <c r="J14" i="31"/>
  <c r="O7" i="30"/>
  <c r="P7" i="30" s="1"/>
  <c r="Q7" i="30" s="1"/>
  <c r="R7" i="30" s="1"/>
  <c r="S7" i="30" s="1"/>
  <c r="T7" i="30" s="1"/>
  <c r="U7" i="30" s="1"/>
  <c r="V7" i="30" s="1"/>
  <c r="N14" i="30"/>
  <c r="H4" i="30"/>
  <c r="D25" i="30"/>
  <c r="D24" i="30" s="1"/>
  <c r="L14" i="30"/>
  <c r="M14" i="30"/>
  <c r="I14" i="30"/>
  <c r="K14" i="30"/>
  <c r="H32" i="30"/>
  <c r="H23" i="30"/>
  <c r="J14" i="30"/>
  <c r="H33" i="31" l="1"/>
  <c r="H24" i="32"/>
  <c r="I22" i="32" s="1"/>
  <c r="I32" i="32" s="1"/>
  <c r="H33" i="30"/>
  <c r="R7" i="35"/>
  <c r="Q14" i="35"/>
  <c r="P25" i="35"/>
  <c r="L25" i="34"/>
  <c r="M14" i="34"/>
  <c r="N7" i="34"/>
  <c r="V7" i="33"/>
  <c r="U14" i="33"/>
  <c r="T25" i="33"/>
  <c r="L14" i="32"/>
  <c r="L25" i="32" s="1"/>
  <c r="M14" i="32"/>
  <c r="M25" i="32" s="1"/>
  <c r="K14" i="32"/>
  <c r="K25" i="32" s="1"/>
  <c r="N14" i="32"/>
  <c r="O7" i="32"/>
  <c r="R14" i="31"/>
  <c r="R25" i="31" s="1"/>
  <c r="P14" i="31"/>
  <c r="P25" i="31" s="1"/>
  <c r="L25" i="31"/>
  <c r="I25" i="31"/>
  <c r="K25" i="31"/>
  <c r="N25" i="31"/>
  <c r="J25" i="31"/>
  <c r="T7" i="31"/>
  <c r="S14" i="31"/>
  <c r="O14" i="31"/>
  <c r="H25" i="31"/>
  <c r="H24" i="31" s="1"/>
  <c r="I22" i="31" s="1"/>
  <c r="M25" i="31"/>
  <c r="Q14" i="31"/>
  <c r="O14" i="30"/>
  <c r="O25" i="30" s="1"/>
  <c r="U14" i="30"/>
  <c r="U25" i="30" s="1"/>
  <c r="R14" i="30"/>
  <c r="R25" i="30" s="1"/>
  <c r="S14" i="30"/>
  <c r="S25" i="30" s="1"/>
  <c r="Q14" i="30"/>
  <c r="Q25" i="30" s="1"/>
  <c r="P14" i="30"/>
  <c r="P25" i="30" s="1"/>
  <c r="K25" i="30"/>
  <c r="H31" i="30"/>
  <c r="H29" i="30"/>
  <c r="I25" i="30"/>
  <c r="T14" i="30"/>
  <c r="H15" i="30"/>
  <c r="N25" i="30"/>
  <c r="J25" i="30"/>
  <c r="L25" i="30"/>
  <c r="M25" i="30"/>
  <c r="H25" i="30"/>
  <c r="W7" i="30"/>
  <c r="V14" i="30"/>
  <c r="BW27" i="29"/>
  <c r="BV27" i="29"/>
  <c r="BU27" i="29"/>
  <c r="BT27" i="29"/>
  <c r="BS27" i="29"/>
  <c r="BR27" i="29"/>
  <c r="BQ27" i="29"/>
  <c r="BP27" i="29"/>
  <c r="BO27" i="29"/>
  <c r="BN27" i="29"/>
  <c r="BM27" i="29"/>
  <c r="BL27" i="29"/>
  <c r="BK27" i="29"/>
  <c r="BJ27" i="29"/>
  <c r="BI27" i="29"/>
  <c r="BH27" i="29"/>
  <c r="BG27" i="29"/>
  <c r="BF27" i="29"/>
  <c r="BE27" i="29"/>
  <c r="BD27" i="29"/>
  <c r="BC27" i="29"/>
  <c r="BB27" i="29"/>
  <c r="BA27" i="29"/>
  <c r="AZ27" i="29"/>
  <c r="AY27" i="29"/>
  <c r="AX27" i="29"/>
  <c r="AW27" i="29"/>
  <c r="AV27" i="29"/>
  <c r="AU27" i="29"/>
  <c r="AT27" i="29"/>
  <c r="AS27" i="29"/>
  <c r="AR27" i="29"/>
  <c r="AQ27" i="29"/>
  <c r="AP27" i="29"/>
  <c r="AO27" i="29"/>
  <c r="AN27" i="29"/>
  <c r="AM27" i="29"/>
  <c r="AL27" i="29"/>
  <c r="AK27" i="29"/>
  <c r="AJ27" i="29"/>
  <c r="AI27" i="29"/>
  <c r="AH27" i="29"/>
  <c r="AG27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D31" i="29"/>
  <c r="C31" i="29"/>
  <c r="BW30" i="29"/>
  <c r="BV30" i="29"/>
  <c r="BU30" i="29"/>
  <c r="BT30" i="29"/>
  <c r="BS30" i="29"/>
  <c r="BR30" i="29"/>
  <c r="BQ30" i="29"/>
  <c r="BP30" i="29"/>
  <c r="BO30" i="29"/>
  <c r="BN30" i="29"/>
  <c r="BM30" i="29"/>
  <c r="BL30" i="29"/>
  <c r="BK30" i="29"/>
  <c r="BJ30" i="29"/>
  <c r="BI30" i="29"/>
  <c r="BH30" i="29"/>
  <c r="BG30" i="29"/>
  <c r="BF30" i="29"/>
  <c r="BE30" i="29"/>
  <c r="BD30" i="29"/>
  <c r="BC30" i="29"/>
  <c r="BB30" i="29"/>
  <c r="BA30" i="29"/>
  <c r="AZ30" i="29"/>
  <c r="AY30" i="29"/>
  <c r="AX30" i="29"/>
  <c r="AW30" i="29"/>
  <c r="AV30" i="29"/>
  <c r="AU30" i="29"/>
  <c r="AT30" i="29"/>
  <c r="AS30" i="29"/>
  <c r="AR30" i="29"/>
  <c r="AQ30" i="29"/>
  <c r="AP30" i="29"/>
  <c r="AO30" i="29"/>
  <c r="AN30" i="29"/>
  <c r="AM30" i="29"/>
  <c r="AL30" i="29"/>
  <c r="AK30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D29" i="29"/>
  <c r="BW28" i="29"/>
  <c r="BV28" i="29"/>
  <c r="BU28" i="29"/>
  <c r="BT28" i="29"/>
  <c r="BS28" i="29"/>
  <c r="BR28" i="29"/>
  <c r="BQ28" i="29"/>
  <c r="BP28" i="29"/>
  <c r="BO28" i="29"/>
  <c r="BN28" i="29"/>
  <c r="BM28" i="29"/>
  <c r="BL28" i="29"/>
  <c r="BK28" i="29"/>
  <c r="BJ28" i="29"/>
  <c r="BI28" i="29"/>
  <c r="BH28" i="29"/>
  <c r="BG28" i="29"/>
  <c r="BF28" i="29"/>
  <c r="BE28" i="29"/>
  <c r="BD28" i="29"/>
  <c r="BC28" i="29"/>
  <c r="BB28" i="29"/>
  <c r="BA28" i="29"/>
  <c r="AZ28" i="29"/>
  <c r="AY28" i="29"/>
  <c r="AX28" i="29"/>
  <c r="AW28" i="29"/>
  <c r="AV28" i="29"/>
  <c r="AU28" i="29"/>
  <c r="AT28" i="29"/>
  <c r="AS28" i="29"/>
  <c r="AR28" i="29"/>
  <c r="AQ28" i="29"/>
  <c r="AP28" i="29"/>
  <c r="AO28" i="29"/>
  <c r="AN28" i="29"/>
  <c r="AM28" i="29"/>
  <c r="AL28" i="29"/>
  <c r="AK28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BW26" i="29"/>
  <c r="BV26" i="29"/>
  <c r="BU26" i="29"/>
  <c r="BT26" i="29"/>
  <c r="BS26" i="29"/>
  <c r="BR26" i="29"/>
  <c r="BQ26" i="29"/>
  <c r="BP26" i="29"/>
  <c r="BO26" i="29"/>
  <c r="BN26" i="29"/>
  <c r="BM26" i="29"/>
  <c r="BL26" i="29"/>
  <c r="BK26" i="29"/>
  <c r="BJ26" i="29"/>
  <c r="BI26" i="29"/>
  <c r="BH26" i="29"/>
  <c r="BG26" i="29"/>
  <c r="BF26" i="29"/>
  <c r="BE26" i="29"/>
  <c r="BD26" i="29"/>
  <c r="BC26" i="29"/>
  <c r="BB26" i="29"/>
  <c r="BA26" i="29"/>
  <c r="AZ26" i="29"/>
  <c r="AY26" i="29"/>
  <c r="AX26" i="29"/>
  <c r="AW26" i="29"/>
  <c r="AV26" i="29"/>
  <c r="AU26" i="29"/>
  <c r="AT26" i="29"/>
  <c r="AS26" i="29"/>
  <c r="AR26" i="29"/>
  <c r="AQ26" i="29"/>
  <c r="AP26" i="29"/>
  <c r="AO26" i="29"/>
  <c r="AN26" i="29"/>
  <c r="AM26" i="29"/>
  <c r="AL26" i="29"/>
  <c r="AK26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H22" i="29"/>
  <c r="D22" i="29"/>
  <c r="BW21" i="29"/>
  <c r="BV21" i="29"/>
  <c r="BU21" i="29"/>
  <c r="BT21" i="29"/>
  <c r="BS21" i="29"/>
  <c r="BR21" i="29"/>
  <c r="BQ21" i="29"/>
  <c r="BP21" i="29"/>
  <c r="BO21" i="29"/>
  <c r="BN21" i="29"/>
  <c r="BM21" i="29"/>
  <c r="BL21" i="29"/>
  <c r="BK21" i="29"/>
  <c r="BJ21" i="29"/>
  <c r="BI21" i="29"/>
  <c r="BH21" i="29"/>
  <c r="BG21" i="29"/>
  <c r="BF21" i="29"/>
  <c r="BE21" i="29"/>
  <c r="BD21" i="29"/>
  <c r="BC21" i="29"/>
  <c r="BB21" i="29"/>
  <c r="BA21" i="29"/>
  <c r="AZ21" i="29"/>
  <c r="AY21" i="29"/>
  <c r="AX21" i="29"/>
  <c r="AW21" i="29"/>
  <c r="AV21" i="29"/>
  <c r="AU21" i="29"/>
  <c r="AT21" i="29"/>
  <c r="AS21" i="29"/>
  <c r="AR21" i="29"/>
  <c r="AQ21" i="29"/>
  <c r="AP21" i="29"/>
  <c r="AO21" i="29"/>
  <c r="AN21" i="29"/>
  <c r="AM21" i="29"/>
  <c r="AL21" i="29"/>
  <c r="AK21" i="29"/>
  <c r="AJ21" i="29"/>
  <c r="AI21" i="29"/>
  <c r="AH21" i="29"/>
  <c r="AG21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BW19" i="29"/>
  <c r="BV19" i="29"/>
  <c r="BU19" i="29"/>
  <c r="BT19" i="29"/>
  <c r="BS19" i="29"/>
  <c r="BR19" i="29"/>
  <c r="BQ19" i="29"/>
  <c r="BP19" i="29"/>
  <c r="BO19" i="29"/>
  <c r="BN19" i="29"/>
  <c r="BM19" i="29"/>
  <c r="BL19" i="29"/>
  <c r="BK19" i="29"/>
  <c r="BJ19" i="29"/>
  <c r="BI19" i="29"/>
  <c r="BH19" i="29"/>
  <c r="BG19" i="29"/>
  <c r="BF19" i="29"/>
  <c r="BE19" i="29"/>
  <c r="BD19" i="29"/>
  <c r="BC19" i="29"/>
  <c r="BB19" i="29"/>
  <c r="BA19" i="29"/>
  <c r="AZ19" i="29"/>
  <c r="AY19" i="29"/>
  <c r="AX19" i="29"/>
  <c r="AW19" i="29"/>
  <c r="AV19" i="29"/>
  <c r="AU19" i="29"/>
  <c r="AT19" i="29"/>
  <c r="AS19" i="29"/>
  <c r="AR19" i="29"/>
  <c r="AQ19" i="29"/>
  <c r="AP19" i="29"/>
  <c r="AO19" i="29"/>
  <c r="AN19" i="29"/>
  <c r="AM19" i="29"/>
  <c r="AL19" i="29"/>
  <c r="AK19" i="29"/>
  <c r="AJ19" i="29"/>
  <c r="AI19" i="29"/>
  <c r="AH19" i="29"/>
  <c r="AG19" i="29"/>
  <c r="AF19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BW18" i="29"/>
  <c r="BV18" i="29"/>
  <c r="BU18" i="29"/>
  <c r="BT18" i="29"/>
  <c r="BS18" i="29"/>
  <c r="BR18" i="29"/>
  <c r="BQ18" i="29"/>
  <c r="BP18" i="29"/>
  <c r="BO18" i="29"/>
  <c r="BN18" i="29"/>
  <c r="BM18" i="29"/>
  <c r="BL18" i="29"/>
  <c r="BK18" i="29"/>
  <c r="BJ18" i="29"/>
  <c r="BI18" i="29"/>
  <c r="BH18" i="29"/>
  <c r="BG18" i="29"/>
  <c r="BF18" i="29"/>
  <c r="BE18" i="29"/>
  <c r="BD18" i="29"/>
  <c r="BC18" i="29"/>
  <c r="BB18" i="29"/>
  <c r="BA18" i="29"/>
  <c r="AZ18" i="29"/>
  <c r="AY18" i="29"/>
  <c r="AX18" i="29"/>
  <c r="AW18" i="29"/>
  <c r="AV18" i="29"/>
  <c r="AU18" i="29"/>
  <c r="AT18" i="29"/>
  <c r="AS18" i="29"/>
  <c r="AR18" i="29"/>
  <c r="AQ18" i="29"/>
  <c r="AP18" i="29"/>
  <c r="AO18" i="29"/>
  <c r="AN18" i="29"/>
  <c r="AM18" i="29"/>
  <c r="AL18" i="29"/>
  <c r="AK18" i="29"/>
  <c r="AJ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BW17" i="29"/>
  <c r="BV17" i="29"/>
  <c r="BU17" i="29"/>
  <c r="BT17" i="29"/>
  <c r="BS17" i="29"/>
  <c r="BR17" i="29"/>
  <c r="BQ17" i="29"/>
  <c r="BP17" i="29"/>
  <c r="BO17" i="29"/>
  <c r="BN17" i="29"/>
  <c r="BM17" i="29"/>
  <c r="BL17" i="29"/>
  <c r="BK17" i="29"/>
  <c r="BJ17" i="29"/>
  <c r="BI17" i="29"/>
  <c r="BH17" i="29"/>
  <c r="BG17" i="29"/>
  <c r="BF17" i="29"/>
  <c r="BE17" i="29"/>
  <c r="BD17" i="29"/>
  <c r="BC17" i="29"/>
  <c r="BB17" i="29"/>
  <c r="BA17" i="29"/>
  <c r="AZ17" i="29"/>
  <c r="AY17" i="29"/>
  <c r="AX17" i="29"/>
  <c r="AW17" i="29"/>
  <c r="AV17" i="29"/>
  <c r="AU17" i="29"/>
  <c r="AT17" i="29"/>
  <c r="AS17" i="29"/>
  <c r="AR17" i="29"/>
  <c r="AQ17" i="29"/>
  <c r="AP17" i="29"/>
  <c r="AO17" i="29"/>
  <c r="AN17" i="29"/>
  <c r="AM17" i="29"/>
  <c r="AL17" i="29"/>
  <c r="AK17" i="29"/>
  <c r="AJ17" i="29"/>
  <c r="AI17" i="29"/>
  <c r="AH17" i="29"/>
  <c r="AG17" i="29"/>
  <c r="AF17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BW16" i="29"/>
  <c r="BV16" i="29"/>
  <c r="BU16" i="29"/>
  <c r="BT16" i="29"/>
  <c r="BS16" i="29"/>
  <c r="BR16" i="29"/>
  <c r="BQ16" i="29"/>
  <c r="BP16" i="29"/>
  <c r="BO16" i="29"/>
  <c r="BN16" i="29"/>
  <c r="BM16" i="29"/>
  <c r="BL16" i="29"/>
  <c r="BK16" i="29"/>
  <c r="BJ16" i="29"/>
  <c r="BI16" i="29"/>
  <c r="BH16" i="29"/>
  <c r="BG16" i="29"/>
  <c r="BF16" i="29"/>
  <c r="BE16" i="29"/>
  <c r="BD16" i="29"/>
  <c r="BC16" i="29"/>
  <c r="BB16" i="29"/>
  <c r="BA16" i="29"/>
  <c r="AZ16" i="29"/>
  <c r="AY16" i="29"/>
  <c r="AX16" i="29"/>
  <c r="AW16" i="29"/>
  <c r="AV16" i="29"/>
  <c r="AU16" i="29"/>
  <c r="AT16" i="29"/>
  <c r="AS16" i="29"/>
  <c r="AR16" i="29"/>
  <c r="AQ16" i="29"/>
  <c r="AP16" i="29"/>
  <c r="AO16" i="29"/>
  <c r="AN16" i="29"/>
  <c r="AM16" i="29"/>
  <c r="AL16" i="29"/>
  <c r="AK16" i="29"/>
  <c r="AJ16" i="29"/>
  <c r="AI16" i="29"/>
  <c r="AH16" i="29"/>
  <c r="AG16" i="29"/>
  <c r="AF16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D14" i="29"/>
  <c r="H13" i="29"/>
  <c r="BW12" i="29"/>
  <c r="BV12" i="29"/>
  <c r="BU12" i="29"/>
  <c r="BT12" i="29"/>
  <c r="BS12" i="29"/>
  <c r="BR12" i="29"/>
  <c r="BQ12" i="29"/>
  <c r="BP12" i="29"/>
  <c r="BO12" i="29"/>
  <c r="BN12" i="29"/>
  <c r="BM12" i="29"/>
  <c r="BL12" i="29"/>
  <c r="BK12" i="29"/>
  <c r="BJ12" i="29"/>
  <c r="BI12" i="29"/>
  <c r="BH12" i="29"/>
  <c r="BG12" i="29"/>
  <c r="BF12" i="29"/>
  <c r="BE12" i="29"/>
  <c r="BD12" i="29"/>
  <c r="BC12" i="29"/>
  <c r="BB12" i="29"/>
  <c r="BA12" i="29"/>
  <c r="AZ12" i="29"/>
  <c r="AY12" i="29"/>
  <c r="AX12" i="29"/>
  <c r="AW12" i="29"/>
  <c r="AV12" i="29"/>
  <c r="AU12" i="29"/>
  <c r="AT12" i="29"/>
  <c r="AS12" i="29"/>
  <c r="AR12" i="29"/>
  <c r="AQ12" i="29"/>
  <c r="AP12" i="29"/>
  <c r="AO12" i="29"/>
  <c r="AN12" i="29"/>
  <c r="AM12" i="29"/>
  <c r="AL12" i="29"/>
  <c r="AK12" i="29"/>
  <c r="AJ12" i="29"/>
  <c r="AI12" i="29"/>
  <c r="AH12" i="29"/>
  <c r="AG12" i="29"/>
  <c r="AF12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L11" i="29"/>
  <c r="K11" i="29"/>
  <c r="H10" i="29"/>
  <c r="H9" i="29"/>
  <c r="BW8" i="29"/>
  <c r="BV8" i="29"/>
  <c r="BU8" i="29"/>
  <c r="BT8" i="29"/>
  <c r="BS8" i="29"/>
  <c r="BR8" i="29"/>
  <c r="BQ8" i="29"/>
  <c r="BP8" i="29"/>
  <c r="BO8" i="29"/>
  <c r="BN8" i="29"/>
  <c r="BM8" i="29"/>
  <c r="BL8" i="29"/>
  <c r="BK8" i="29"/>
  <c r="BJ8" i="29"/>
  <c r="BI8" i="29"/>
  <c r="BH8" i="29"/>
  <c r="BG8" i="29"/>
  <c r="BF8" i="29"/>
  <c r="BE8" i="29"/>
  <c r="BD8" i="29"/>
  <c r="BC8" i="29"/>
  <c r="BB8" i="29"/>
  <c r="BA8" i="29"/>
  <c r="AZ8" i="29"/>
  <c r="AY8" i="29"/>
  <c r="AX8" i="29"/>
  <c r="AW8" i="29"/>
  <c r="AV8" i="29"/>
  <c r="AU8" i="29"/>
  <c r="AT8" i="29"/>
  <c r="AS8" i="29"/>
  <c r="AR8" i="29"/>
  <c r="AQ8" i="29"/>
  <c r="AP8" i="29"/>
  <c r="AO8" i="29"/>
  <c r="AN8" i="29"/>
  <c r="AM8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H8" i="29"/>
  <c r="H7" i="29"/>
  <c r="I7" i="29" s="1"/>
  <c r="J7" i="29" s="1"/>
  <c r="H5" i="29"/>
  <c r="D4" i="29"/>
  <c r="D3" i="29"/>
  <c r="I2" i="29"/>
  <c r="J2" i="29" s="1"/>
  <c r="K2" i="29" s="1"/>
  <c r="L2" i="29" s="1"/>
  <c r="M2" i="29" s="1"/>
  <c r="N2" i="29" s="1"/>
  <c r="O2" i="29" s="1"/>
  <c r="P2" i="29" s="1"/>
  <c r="Q2" i="29" s="1"/>
  <c r="R2" i="29" s="1"/>
  <c r="S2" i="29" s="1"/>
  <c r="T2" i="29" s="1"/>
  <c r="U2" i="29" s="1"/>
  <c r="V2" i="29" s="1"/>
  <c r="W2" i="29" s="1"/>
  <c r="X2" i="29" s="1"/>
  <c r="Y2" i="29" s="1"/>
  <c r="Z2" i="29" s="1"/>
  <c r="AA2" i="29" s="1"/>
  <c r="AB2" i="29" s="1"/>
  <c r="AC2" i="29" s="1"/>
  <c r="AD2" i="29" s="1"/>
  <c r="AE2" i="29" s="1"/>
  <c r="AF2" i="29" s="1"/>
  <c r="AG2" i="29" s="1"/>
  <c r="AH2" i="29" s="1"/>
  <c r="AI2" i="29" s="1"/>
  <c r="AJ2" i="29" s="1"/>
  <c r="AK2" i="29" s="1"/>
  <c r="AL2" i="29" s="1"/>
  <c r="AM2" i="29" s="1"/>
  <c r="AN2" i="29" s="1"/>
  <c r="AO2" i="29" s="1"/>
  <c r="AP2" i="29" s="1"/>
  <c r="AQ2" i="29" s="1"/>
  <c r="AR2" i="29" s="1"/>
  <c r="AS2" i="29" s="1"/>
  <c r="AT2" i="29" s="1"/>
  <c r="AU2" i="29" s="1"/>
  <c r="AV2" i="29" s="1"/>
  <c r="AW2" i="29" s="1"/>
  <c r="AX2" i="29" s="1"/>
  <c r="AY2" i="29" s="1"/>
  <c r="AZ2" i="29" s="1"/>
  <c r="BA2" i="29" s="1"/>
  <c r="BB2" i="29" s="1"/>
  <c r="BC2" i="29" s="1"/>
  <c r="BD2" i="29" s="1"/>
  <c r="BE2" i="29" s="1"/>
  <c r="BF2" i="29" s="1"/>
  <c r="BG2" i="29" s="1"/>
  <c r="BH2" i="29" s="1"/>
  <c r="BI2" i="29" s="1"/>
  <c r="BJ2" i="29" s="1"/>
  <c r="BK2" i="29" s="1"/>
  <c r="BL2" i="29" s="1"/>
  <c r="BM2" i="29" s="1"/>
  <c r="BN2" i="29" s="1"/>
  <c r="BO2" i="29" s="1"/>
  <c r="BP2" i="29" s="1"/>
  <c r="BQ2" i="29" s="1"/>
  <c r="BR2" i="29" s="1"/>
  <c r="BS2" i="29" s="1"/>
  <c r="BT2" i="29" s="1"/>
  <c r="BU2" i="29" s="1"/>
  <c r="BV2" i="29" s="1"/>
  <c r="BW2" i="29" s="1"/>
  <c r="E4" i="16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H23" i="29" l="1"/>
  <c r="H31" i="29" s="1"/>
  <c r="H32" i="29"/>
  <c r="Q25" i="35"/>
  <c r="S7" i="35"/>
  <c r="R14" i="35"/>
  <c r="O7" i="34"/>
  <c r="N14" i="34"/>
  <c r="M25" i="34"/>
  <c r="U25" i="33"/>
  <c r="W7" i="33"/>
  <c r="V14" i="33"/>
  <c r="N25" i="32"/>
  <c r="P7" i="32"/>
  <c r="O14" i="32"/>
  <c r="S25" i="31"/>
  <c r="U7" i="31"/>
  <c r="T14" i="31"/>
  <c r="Q25" i="31"/>
  <c r="I32" i="31"/>
  <c r="O25" i="31"/>
  <c r="H14" i="29"/>
  <c r="H24" i="30"/>
  <c r="I22" i="30" s="1"/>
  <c r="I32" i="30" s="1"/>
  <c r="T25" i="30"/>
  <c r="V25" i="30"/>
  <c r="X7" i="30"/>
  <c r="W14" i="30"/>
  <c r="J14" i="29"/>
  <c r="J25" i="29" s="1"/>
  <c r="I14" i="29"/>
  <c r="I25" i="29" s="1"/>
  <c r="K7" i="29"/>
  <c r="L7" i="29" s="1"/>
  <c r="H4" i="29"/>
  <c r="H3" i="29"/>
  <c r="H29" i="29"/>
  <c r="D25" i="29"/>
  <c r="D24" i="29" s="1"/>
  <c r="Q5" i="28"/>
  <c r="Q4" i="28"/>
  <c r="Q3" i="28"/>
  <c r="S7" i="28" s="1"/>
  <c r="H33" i="29" l="1"/>
  <c r="T7" i="35"/>
  <c r="S14" i="35"/>
  <c r="R25" i="35"/>
  <c r="N25" i="34"/>
  <c r="P7" i="34"/>
  <c r="O14" i="34"/>
  <c r="V25" i="33"/>
  <c r="X7" i="33"/>
  <c r="W14" i="33"/>
  <c r="O25" i="32"/>
  <c r="Q7" i="32"/>
  <c r="P14" i="32"/>
  <c r="T25" i="31"/>
  <c r="V7" i="31"/>
  <c r="U14" i="31"/>
  <c r="W25" i="30"/>
  <c r="Y7" i="30"/>
  <c r="X14" i="30"/>
  <c r="H25" i="29"/>
  <c r="H24" i="29" s="1"/>
  <c r="I22" i="29" s="1"/>
  <c r="I32" i="29" s="1"/>
  <c r="M7" i="29"/>
  <c r="N7" i="29" s="1"/>
  <c r="N14" i="29" s="1"/>
  <c r="N25" i="29" s="1"/>
  <c r="L14" i="29"/>
  <c r="L25" i="29" s="1"/>
  <c r="K14" i="29"/>
  <c r="K25" i="29" s="1"/>
  <c r="H15" i="29"/>
  <c r="S25" i="35" l="1"/>
  <c r="U7" i="35"/>
  <c r="T14" i="35"/>
  <c r="Q7" i="34"/>
  <c r="P14" i="34"/>
  <c r="O25" i="34"/>
  <c r="W25" i="33"/>
  <c r="Y7" i="33"/>
  <c r="X14" i="33"/>
  <c r="P25" i="32"/>
  <c r="Q14" i="32"/>
  <c r="R7" i="32"/>
  <c r="W7" i="31"/>
  <c r="V14" i="31"/>
  <c r="U25" i="31"/>
  <c r="X25" i="30"/>
  <c r="Z7" i="30"/>
  <c r="Y14" i="30"/>
  <c r="M14" i="29"/>
  <c r="M25" i="29" s="1"/>
  <c r="O7" i="29"/>
  <c r="O14" i="29" s="1"/>
  <c r="O25" i="29" s="1"/>
  <c r="T25" i="35" l="1"/>
  <c r="V7" i="35"/>
  <c r="U14" i="35"/>
  <c r="P25" i="34"/>
  <c r="Q14" i="34"/>
  <c r="R7" i="34"/>
  <c r="X25" i="33"/>
  <c r="Z7" i="33"/>
  <c r="Y14" i="33"/>
  <c r="Q25" i="32"/>
  <c r="R14" i="32"/>
  <c r="S7" i="32"/>
  <c r="V25" i="31"/>
  <c r="X7" i="31"/>
  <c r="W14" i="31"/>
  <c r="Y25" i="30"/>
  <c r="AA7" i="30"/>
  <c r="Z14" i="30"/>
  <c r="P7" i="29"/>
  <c r="P14" i="29" s="1"/>
  <c r="B8" i="25"/>
  <c r="C8" i="25" s="1"/>
  <c r="W7" i="35" l="1"/>
  <c r="V14" i="35"/>
  <c r="U25" i="35"/>
  <c r="Q25" i="34"/>
  <c r="S7" i="34"/>
  <c r="R14" i="34"/>
  <c r="Y25" i="33"/>
  <c r="AA7" i="33"/>
  <c r="Z14" i="33"/>
  <c r="T7" i="32"/>
  <c r="S14" i="32"/>
  <c r="R25" i="32"/>
  <c r="Y7" i="31"/>
  <c r="X14" i="31"/>
  <c r="W25" i="31"/>
  <c r="Q7" i="29"/>
  <c r="Q14" i="29" s="1"/>
  <c r="Z25" i="30"/>
  <c r="AB7" i="30"/>
  <c r="AA14" i="30"/>
  <c r="P25" i="29"/>
  <c r="V25" i="35" l="1"/>
  <c r="X7" i="35"/>
  <c r="W14" i="35"/>
  <c r="R25" i="34"/>
  <c r="T7" i="34"/>
  <c r="S14" i="34"/>
  <c r="AB7" i="33"/>
  <c r="AA14" i="33"/>
  <c r="Z25" i="33"/>
  <c r="U7" i="32"/>
  <c r="T14" i="32"/>
  <c r="S25" i="32"/>
  <c r="X25" i="31"/>
  <c r="Z7" i="31"/>
  <c r="Y14" i="31"/>
  <c r="R7" i="29"/>
  <c r="R14" i="29" s="1"/>
  <c r="AC7" i="30"/>
  <c r="AB14" i="30"/>
  <c r="AA25" i="30"/>
  <c r="Q25" i="29"/>
  <c r="A9" i="25"/>
  <c r="A10" i="25" l="1"/>
  <c r="B9" i="25"/>
  <c r="C9" i="25" s="1"/>
  <c r="W25" i="35"/>
  <c r="X14" i="35"/>
  <c r="Y7" i="35"/>
  <c r="U7" i="34"/>
  <c r="T14" i="34"/>
  <c r="S25" i="34"/>
  <c r="AC7" i="33"/>
  <c r="AB14" i="33"/>
  <c r="AA25" i="33"/>
  <c r="T25" i="32"/>
  <c r="V7" i="32"/>
  <c r="U14" i="32"/>
  <c r="AA7" i="31"/>
  <c r="Z14" i="31"/>
  <c r="Y25" i="31"/>
  <c r="S7" i="29"/>
  <c r="S14" i="29" s="1"/>
  <c r="AB25" i="30"/>
  <c r="AD7" i="30"/>
  <c r="AC14" i="30"/>
  <c r="R25" i="29"/>
  <c r="A11" i="25" l="1"/>
  <c r="B10" i="25"/>
  <c r="C10" i="25" s="1"/>
  <c r="Y14" i="35"/>
  <c r="Z7" i="35"/>
  <c r="X25" i="35"/>
  <c r="T25" i="34"/>
  <c r="V7" i="34"/>
  <c r="U14" i="34"/>
  <c r="AB25" i="33"/>
  <c r="AD7" i="33"/>
  <c r="AC14" i="33"/>
  <c r="W7" i="32"/>
  <c r="V14" i="32"/>
  <c r="U25" i="32"/>
  <c r="Z25" i="31"/>
  <c r="AB7" i="31"/>
  <c r="AA14" i="31"/>
  <c r="T7" i="29"/>
  <c r="T14" i="29" s="1"/>
  <c r="AE7" i="30"/>
  <c r="AD14" i="30"/>
  <c r="AC25" i="30"/>
  <c r="S25" i="29"/>
  <c r="A12" i="25" l="1"/>
  <c r="B11" i="25"/>
  <c r="C11" i="25" s="1"/>
  <c r="U7" i="29"/>
  <c r="U14" i="29" s="1"/>
  <c r="Y25" i="35"/>
  <c r="AA7" i="35"/>
  <c r="Z14" i="35"/>
  <c r="U25" i="34"/>
  <c r="V14" i="34"/>
  <c r="W7" i="34"/>
  <c r="AC25" i="33"/>
  <c r="AE7" i="33"/>
  <c r="AD14" i="33"/>
  <c r="V25" i="32"/>
  <c r="X7" i="32"/>
  <c r="W14" i="32"/>
  <c r="AC7" i="31"/>
  <c r="AB14" i="31"/>
  <c r="AA25" i="31"/>
  <c r="AD25" i="30"/>
  <c r="AF7" i="30"/>
  <c r="AE14" i="30"/>
  <c r="T25" i="29"/>
  <c r="V7" i="29"/>
  <c r="V14" i="29" s="1"/>
  <c r="A13" i="25" l="1"/>
  <c r="B12" i="25"/>
  <c r="C12" i="25" s="1"/>
  <c r="Z25" i="35"/>
  <c r="AB7" i="35"/>
  <c r="AA14" i="35"/>
  <c r="V25" i="34"/>
  <c r="X7" i="34"/>
  <c r="W14" i="34"/>
  <c r="AD25" i="33"/>
  <c r="AF7" i="33"/>
  <c r="AE14" i="33"/>
  <c r="W25" i="32"/>
  <c r="Y7" i="32"/>
  <c r="X14" i="32"/>
  <c r="AD7" i="31"/>
  <c r="AC14" i="31"/>
  <c r="AB25" i="31"/>
  <c r="AE25" i="30"/>
  <c r="AG7" i="30"/>
  <c r="AF14" i="30"/>
  <c r="W7" i="29"/>
  <c r="W14" i="29" s="1"/>
  <c r="U25" i="29"/>
  <c r="A14" i="25" l="1"/>
  <c r="B13" i="25"/>
  <c r="C13" i="25" s="1"/>
  <c r="AA25" i="35"/>
  <c r="AC7" i="35"/>
  <c r="AB14" i="35"/>
  <c r="Y7" i="34"/>
  <c r="X14" i="34"/>
  <c r="W25" i="34"/>
  <c r="AE25" i="33"/>
  <c r="AG7" i="33"/>
  <c r="AF14" i="33"/>
  <c r="X25" i="32"/>
  <c r="Y14" i="32"/>
  <c r="Z7" i="32"/>
  <c r="AC25" i="31"/>
  <c r="AE7" i="31"/>
  <c r="AD14" i="31"/>
  <c r="AH7" i="30"/>
  <c r="AG14" i="30"/>
  <c r="AF25" i="30"/>
  <c r="X7" i="29"/>
  <c r="X14" i="29" s="1"/>
  <c r="V25" i="29"/>
  <c r="A15" i="25" l="1"/>
  <c r="B14" i="25"/>
  <c r="C14" i="25" s="1"/>
  <c r="AB25" i="35"/>
  <c r="AD7" i="35"/>
  <c r="AC14" i="35"/>
  <c r="X25" i="34"/>
  <c r="Y14" i="34"/>
  <c r="Z7" i="34"/>
  <c r="AF25" i="33"/>
  <c r="AH7" i="33"/>
  <c r="AG14" i="33"/>
  <c r="AA7" i="32"/>
  <c r="Z14" i="32"/>
  <c r="Y25" i="32"/>
  <c r="AF7" i="31"/>
  <c r="AE14" i="31"/>
  <c r="AD25" i="31"/>
  <c r="AG25" i="30"/>
  <c r="AI7" i="30"/>
  <c r="AH14" i="30"/>
  <c r="W25" i="29"/>
  <c r="Y7" i="29"/>
  <c r="Y14" i="29" s="1"/>
  <c r="A16" i="25" l="1"/>
  <c r="B15" i="25"/>
  <c r="C15" i="25" s="1"/>
  <c r="AE7" i="35"/>
  <c r="AD14" i="35"/>
  <c r="AC25" i="35"/>
  <c r="Z14" i="34"/>
  <c r="AA7" i="34"/>
  <c r="Y25" i="34"/>
  <c r="AG25" i="33"/>
  <c r="AH14" i="33"/>
  <c r="AI7" i="33"/>
  <c r="Z25" i="32"/>
  <c r="AB7" i="32"/>
  <c r="AA14" i="32"/>
  <c r="AE25" i="31"/>
  <c r="AG7" i="31"/>
  <c r="AF14" i="31"/>
  <c r="AH25" i="30"/>
  <c r="AJ7" i="30"/>
  <c r="AI14" i="30"/>
  <c r="Z7" i="29"/>
  <c r="Z14" i="29" s="1"/>
  <c r="X25" i="29"/>
  <c r="A17" i="25" l="1"/>
  <c r="B16" i="25"/>
  <c r="C16" i="25" s="1"/>
  <c r="AD25" i="35"/>
  <c r="AF7" i="35"/>
  <c r="AE14" i="35"/>
  <c r="AB7" i="34"/>
  <c r="AA14" i="34"/>
  <c r="Z25" i="34"/>
  <c r="AJ7" i="33"/>
  <c r="AI14" i="33"/>
  <c r="AH25" i="33"/>
  <c r="AC7" i="32"/>
  <c r="AB14" i="32"/>
  <c r="AA25" i="32"/>
  <c r="AF25" i="31"/>
  <c r="AH7" i="31"/>
  <c r="AG14" i="31"/>
  <c r="AI25" i="30"/>
  <c r="AK7" i="30"/>
  <c r="AJ14" i="30"/>
  <c r="Y25" i="29"/>
  <c r="AA7" i="29"/>
  <c r="AA14" i="29" s="1"/>
  <c r="A18" i="25" l="1"/>
  <c r="B17" i="25"/>
  <c r="C17" i="25" s="1"/>
  <c r="AE25" i="35"/>
  <c r="AG7" i="35"/>
  <c r="AF14" i="35"/>
  <c r="AC7" i="34"/>
  <c r="AB14" i="34"/>
  <c r="AA25" i="34"/>
  <c r="AI25" i="33"/>
  <c r="AK7" i="33"/>
  <c r="AJ14" i="33"/>
  <c r="AB25" i="32"/>
  <c r="AD7" i="32"/>
  <c r="AC14" i="32"/>
  <c r="AG25" i="31"/>
  <c r="AI7" i="31"/>
  <c r="AH14" i="31"/>
  <c r="AJ25" i="30"/>
  <c r="AL7" i="30"/>
  <c r="AK14" i="30"/>
  <c r="AB7" i="29"/>
  <c r="AB14" i="29" s="1"/>
  <c r="Z25" i="29"/>
  <c r="A19" i="25" l="1"/>
  <c r="B18" i="25"/>
  <c r="C18" i="25" s="1"/>
  <c r="AH7" i="35"/>
  <c r="AG14" i="35"/>
  <c r="AF25" i="35"/>
  <c r="AB25" i="34"/>
  <c r="AC14" i="34"/>
  <c r="AD7" i="34"/>
  <c r="AL7" i="33"/>
  <c r="AK14" i="33"/>
  <c r="AJ25" i="33"/>
  <c r="AD14" i="32"/>
  <c r="AE7" i="32"/>
  <c r="AC25" i="32"/>
  <c r="AH25" i="31"/>
  <c r="AJ7" i="31"/>
  <c r="AI14" i="31"/>
  <c r="AK25" i="30"/>
  <c r="AM7" i="30"/>
  <c r="AL14" i="30"/>
  <c r="AA25" i="29"/>
  <c r="AC7" i="29"/>
  <c r="AC14" i="29" s="1"/>
  <c r="A20" i="25" l="1"/>
  <c r="B19" i="25"/>
  <c r="C19" i="25" s="1"/>
  <c r="AG25" i="35"/>
  <c r="AI7" i="35"/>
  <c r="AH14" i="35"/>
  <c r="AE7" i="34"/>
  <c r="AD14" i="34"/>
  <c r="AC25" i="34"/>
  <c r="AK25" i="33"/>
  <c r="AM7" i="33"/>
  <c r="AL14" i="33"/>
  <c r="AF7" i="32"/>
  <c r="AE14" i="32"/>
  <c r="AD25" i="32"/>
  <c r="AI25" i="31"/>
  <c r="AK7" i="31"/>
  <c r="AJ14" i="31"/>
  <c r="AL25" i="30"/>
  <c r="AN7" i="30"/>
  <c r="AM14" i="30"/>
  <c r="AD7" i="29"/>
  <c r="AD14" i="29" s="1"/>
  <c r="AB25" i="29"/>
  <c r="A21" i="25" l="1"/>
  <c r="B20" i="25"/>
  <c r="C20" i="25" s="1"/>
  <c r="AH25" i="35"/>
  <c r="AJ7" i="35"/>
  <c r="AI14" i="35"/>
  <c r="AD25" i="34"/>
  <c r="AF7" i="34"/>
  <c r="AE14" i="34"/>
  <c r="AL25" i="33"/>
  <c r="AN7" i="33"/>
  <c r="AM14" i="33"/>
  <c r="AE25" i="32"/>
  <c r="AG7" i="32"/>
  <c r="AF14" i="32"/>
  <c r="AJ25" i="31"/>
  <c r="AL7" i="31"/>
  <c r="AK14" i="31"/>
  <c r="AM25" i="30"/>
  <c r="AO7" i="30"/>
  <c r="AN14" i="30"/>
  <c r="AC25" i="29"/>
  <c r="AE7" i="29"/>
  <c r="AE14" i="29" s="1"/>
  <c r="A22" i="25" l="1"/>
  <c r="B21" i="25"/>
  <c r="C21" i="25" s="1"/>
  <c r="AI25" i="35"/>
  <c r="AK7" i="35"/>
  <c r="AJ14" i="35"/>
  <c r="AE25" i="34"/>
  <c r="AG7" i="34"/>
  <c r="AF14" i="34"/>
  <c r="AO7" i="33"/>
  <c r="AN14" i="33"/>
  <c r="AM25" i="33"/>
  <c r="AF25" i="32"/>
  <c r="AG14" i="32"/>
  <c r="AH7" i="32"/>
  <c r="AK25" i="31"/>
  <c r="AM7" i="31"/>
  <c r="AL14" i="31"/>
  <c r="AN25" i="30"/>
  <c r="AP7" i="30"/>
  <c r="AO14" i="30"/>
  <c r="AF7" i="29"/>
  <c r="AF14" i="29" s="1"/>
  <c r="AD25" i="29"/>
  <c r="A23" i="25" l="1"/>
  <c r="B22" i="25"/>
  <c r="C22" i="25" s="1"/>
  <c r="AJ25" i="35"/>
  <c r="AL7" i="35"/>
  <c r="AK14" i="35"/>
  <c r="AF25" i="34"/>
  <c r="AG14" i="34"/>
  <c r="AH7" i="34"/>
  <c r="AN25" i="33"/>
  <c r="AP7" i="33"/>
  <c r="AO14" i="33"/>
  <c r="AG25" i="32"/>
  <c r="AH14" i="32"/>
  <c r="AI7" i="32"/>
  <c r="AL25" i="31"/>
  <c r="AN7" i="31"/>
  <c r="AM14" i="31"/>
  <c r="AO25" i="30"/>
  <c r="AQ7" i="30"/>
  <c r="AP14" i="30"/>
  <c r="AE25" i="29"/>
  <c r="AG7" i="29"/>
  <c r="AG14" i="29" s="1"/>
  <c r="A24" i="25" l="1"/>
  <c r="B23" i="25"/>
  <c r="C23" i="25" s="1"/>
  <c r="AM7" i="35"/>
  <c r="AL14" i="35"/>
  <c r="AK25" i="35"/>
  <c r="AG25" i="34"/>
  <c r="AI7" i="34"/>
  <c r="AH14" i="34"/>
  <c r="AO25" i="33"/>
  <c r="AQ7" i="33"/>
  <c r="AP14" i="33"/>
  <c r="AJ7" i="32"/>
  <c r="AI14" i="32"/>
  <c r="AH25" i="32"/>
  <c r="AO7" i="31"/>
  <c r="AN14" i="31"/>
  <c r="AM25" i="31"/>
  <c r="AR7" i="30"/>
  <c r="AQ14" i="30"/>
  <c r="AP25" i="30"/>
  <c r="AH7" i="29"/>
  <c r="AH14" i="29" s="1"/>
  <c r="AF25" i="29"/>
  <c r="A25" i="25" l="1"/>
  <c r="B24" i="25"/>
  <c r="C24" i="25" s="1"/>
  <c r="AL25" i="35"/>
  <c r="AN7" i="35"/>
  <c r="AM14" i="35"/>
  <c r="AJ7" i="34"/>
  <c r="AI14" i="34"/>
  <c r="AH25" i="34"/>
  <c r="AP25" i="33"/>
  <c r="AR7" i="33"/>
  <c r="AQ14" i="33"/>
  <c r="AI25" i="32"/>
  <c r="AK7" i="32"/>
  <c r="AJ14" i="32"/>
  <c r="AN25" i="31"/>
  <c r="AP7" i="31"/>
  <c r="AO14" i="31"/>
  <c r="AQ25" i="30"/>
  <c r="AS7" i="30"/>
  <c r="AR14" i="30"/>
  <c r="AG25" i="29"/>
  <c r="AI7" i="29"/>
  <c r="AI14" i="29" s="1"/>
  <c r="A26" i="25" l="1"/>
  <c r="B25" i="25"/>
  <c r="C25" i="25" s="1"/>
  <c r="AM25" i="35"/>
  <c r="AO7" i="35"/>
  <c r="AN14" i="35"/>
  <c r="AI25" i="34"/>
  <c r="AK7" i="34"/>
  <c r="AJ14" i="34"/>
  <c r="AS7" i="33"/>
  <c r="AR14" i="33"/>
  <c r="AQ25" i="33"/>
  <c r="AL7" i="32"/>
  <c r="AK14" i="32"/>
  <c r="AJ25" i="32"/>
  <c r="AO25" i="31"/>
  <c r="AQ7" i="31"/>
  <c r="AP14" i="31"/>
  <c r="AT7" i="30"/>
  <c r="AS14" i="30"/>
  <c r="AR25" i="30"/>
  <c r="AH25" i="29"/>
  <c r="AJ7" i="29"/>
  <c r="AJ14" i="29" s="1"/>
  <c r="A27" i="25" l="1"/>
  <c r="B26" i="25"/>
  <c r="C26" i="25" s="1"/>
  <c r="AO14" i="35"/>
  <c r="AP7" i="35"/>
  <c r="AN25" i="35"/>
  <c r="AK14" i="34"/>
  <c r="AL7" i="34"/>
  <c r="AJ25" i="34"/>
  <c r="AR25" i="33"/>
  <c r="AT7" i="33"/>
  <c r="AS14" i="33"/>
  <c r="AK25" i="32"/>
  <c r="AM7" i="32"/>
  <c r="AL14" i="32"/>
  <c r="AP25" i="31"/>
  <c r="AR7" i="31"/>
  <c r="AQ14" i="31"/>
  <c r="AU7" i="30"/>
  <c r="AT14" i="30"/>
  <c r="AS25" i="30"/>
  <c r="AI25" i="29"/>
  <c r="AK7" i="29"/>
  <c r="AK14" i="29" s="1"/>
  <c r="A28" i="25" l="1"/>
  <c r="B27" i="25"/>
  <c r="C27" i="25" s="1"/>
  <c r="AQ7" i="35"/>
  <c r="AP14" i="35"/>
  <c r="AO25" i="35"/>
  <c r="AL14" i="34"/>
  <c r="AM7" i="34"/>
  <c r="AK25" i="34"/>
  <c r="AS25" i="33"/>
  <c r="AU7" i="33"/>
  <c r="AT14" i="33"/>
  <c r="AN7" i="32"/>
  <c r="AM14" i="32"/>
  <c r="AL25" i="32"/>
  <c r="AS7" i="31"/>
  <c r="AR14" i="31"/>
  <c r="AQ25" i="31"/>
  <c r="AT25" i="30"/>
  <c r="AV7" i="30"/>
  <c r="AU14" i="30"/>
  <c r="AJ25" i="29"/>
  <c r="AL7" i="29"/>
  <c r="AL14" i="29" s="1"/>
  <c r="A29" i="25" l="1"/>
  <c r="B28" i="25"/>
  <c r="C28" i="25" s="1"/>
  <c r="AR7" i="35"/>
  <c r="AQ14" i="35"/>
  <c r="AP25" i="35"/>
  <c r="AL25" i="34"/>
  <c r="AN7" i="34"/>
  <c r="AM14" i="34"/>
  <c r="AT25" i="33"/>
  <c r="AV7" i="33"/>
  <c r="AU14" i="33"/>
  <c r="AM25" i="32"/>
  <c r="AO7" i="32"/>
  <c r="AN14" i="32"/>
  <c r="AR25" i="31"/>
  <c r="AT7" i="31"/>
  <c r="AS14" i="31"/>
  <c r="AU25" i="30"/>
  <c r="AW7" i="30"/>
  <c r="AV14" i="30"/>
  <c r="AK25" i="29"/>
  <c r="AM7" i="29"/>
  <c r="AM14" i="29" s="1"/>
  <c r="A30" i="25" l="1"/>
  <c r="B29" i="25"/>
  <c r="C29" i="25" s="1"/>
  <c r="AQ25" i="35"/>
  <c r="AS7" i="35"/>
  <c r="AR14" i="35"/>
  <c r="AM25" i="34"/>
  <c r="AO7" i="34"/>
  <c r="AN14" i="34"/>
  <c r="AW7" i="33"/>
  <c r="AV14" i="33"/>
  <c r="AU25" i="33"/>
  <c r="AN25" i="32"/>
  <c r="AO14" i="32"/>
  <c r="AP7" i="32"/>
  <c r="AU7" i="31"/>
  <c r="AT14" i="31"/>
  <c r="AS25" i="31"/>
  <c r="AV25" i="30"/>
  <c r="AX7" i="30"/>
  <c r="AW14" i="30"/>
  <c r="AN7" i="29"/>
  <c r="AN14" i="29" s="1"/>
  <c r="AL25" i="29"/>
  <c r="A31" i="25" l="1"/>
  <c r="B30" i="25"/>
  <c r="C30" i="25" s="1"/>
  <c r="AR25" i="35"/>
  <c r="AT7" i="35"/>
  <c r="AS14" i="35"/>
  <c r="AO14" i="34"/>
  <c r="AP7" i="34"/>
  <c r="AN25" i="34"/>
  <c r="AV25" i="33"/>
  <c r="AX7" i="33"/>
  <c r="AW14" i="33"/>
  <c r="AO25" i="32"/>
  <c r="AP14" i="32"/>
  <c r="AQ7" i="32"/>
  <c r="AT25" i="31"/>
  <c r="AV7" i="31"/>
  <c r="AU14" i="31"/>
  <c r="AW25" i="30"/>
  <c r="AY7" i="30"/>
  <c r="AX14" i="30"/>
  <c r="AO7" i="29"/>
  <c r="AO14" i="29" s="1"/>
  <c r="AM25" i="29"/>
  <c r="A89" i="16"/>
  <c r="A90" i="16"/>
  <c r="A91" i="16"/>
  <c r="A92" i="16"/>
  <c r="A93" i="16"/>
  <c r="A94" i="16"/>
  <c r="A96" i="16"/>
  <c r="A97" i="16"/>
  <c r="A98" i="16"/>
  <c r="A32" i="25" l="1"/>
  <c r="B31" i="25"/>
  <c r="C31" i="25" s="1"/>
  <c r="AS25" i="35"/>
  <c r="AU7" i="35"/>
  <c r="AT14" i="35"/>
  <c r="AQ7" i="34"/>
  <c r="AP14" i="34"/>
  <c r="AO25" i="34"/>
  <c r="AW25" i="33"/>
  <c r="AX14" i="33"/>
  <c r="AY7" i="33"/>
  <c r="AR7" i="32"/>
  <c r="AQ14" i="32"/>
  <c r="AP25" i="32"/>
  <c r="AU25" i="31"/>
  <c r="AW7" i="31"/>
  <c r="AV14" i="31"/>
  <c r="AZ7" i="30"/>
  <c r="AY14" i="30"/>
  <c r="AX25" i="30"/>
  <c r="AN25" i="29"/>
  <c r="AP7" i="29"/>
  <c r="AP14" i="29" s="1"/>
  <c r="A33" i="25" l="1"/>
  <c r="B32" i="25"/>
  <c r="C32" i="25" s="1"/>
  <c r="AT25" i="35"/>
  <c r="AV7" i="35"/>
  <c r="AU14" i="35"/>
  <c r="AR7" i="34"/>
  <c r="AQ14" i="34"/>
  <c r="AP25" i="34"/>
  <c r="AZ7" i="33"/>
  <c r="AY14" i="33"/>
  <c r="AX25" i="33"/>
  <c r="AQ25" i="32"/>
  <c r="AS7" i="32"/>
  <c r="AR14" i="32"/>
  <c r="AX7" i="31"/>
  <c r="AW14" i="31"/>
  <c r="AV25" i="31"/>
  <c r="BA7" i="30"/>
  <c r="AZ14" i="30"/>
  <c r="AY25" i="30"/>
  <c r="AQ7" i="29"/>
  <c r="AQ14" i="29" s="1"/>
  <c r="AO25" i="29"/>
  <c r="A34" i="25" l="1"/>
  <c r="B33" i="25"/>
  <c r="C33" i="25" s="1"/>
  <c r="AW7" i="35"/>
  <c r="AV14" i="35"/>
  <c r="AU25" i="35"/>
  <c r="AS7" i="34"/>
  <c r="AR14" i="34"/>
  <c r="AQ25" i="34"/>
  <c r="AY25" i="33"/>
  <c r="BA7" i="33"/>
  <c r="AZ14" i="33"/>
  <c r="AR25" i="32"/>
  <c r="AT7" i="32"/>
  <c r="AS14" i="32"/>
  <c r="AW25" i="31"/>
  <c r="AY7" i="31"/>
  <c r="AX14" i="31"/>
  <c r="BB7" i="30"/>
  <c r="BA14" i="30"/>
  <c r="AZ25" i="30"/>
  <c r="AP25" i="29"/>
  <c r="AR7" i="29"/>
  <c r="AR14" i="29" s="1"/>
  <c r="H20" i="35" l="1"/>
  <c r="H20" i="34"/>
  <c r="H20" i="33"/>
  <c r="H20" i="32"/>
  <c r="H20" i="30"/>
  <c r="H20" i="31"/>
  <c r="H20" i="29"/>
  <c r="A35" i="25"/>
  <c r="B34" i="25"/>
  <c r="C34" i="25" s="1"/>
  <c r="AX7" i="35"/>
  <c r="AW14" i="35"/>
  <c r="AV25" i="35"/>
  <c r="AR25" i="34"/>
  <c r="AS14" i="34"/>
  <c r="AT7" i="34"/>
  <c r="BB7" i="33"/>
  <c r="BA14" i="33"/>
  <c r="AZ25" i="33"/>
  <c r="AS25" i="32"/>
  <c r="AU7" i="32"/>
  <c r="AT14" i="32"/>
  <c r="AX25" i="31"/>
  <c r="AZ7" i="31"/>
  <c r="AY14" i="31"/>
  <c r="BA25" i="30"/>
  <c r="BC7" i="30"/>
  <c r="BB14" i="30"/>
  <c r="AS7" i="29"/>
  <c r="AS14" i="29" s="1"/>
  <c r="AQ25" i="29"/>
  <c r="A36" i="25" l="1"/>
  <c r="B35" i="25"/>
  <c r="C35" i="25" s="1"/>
  <c r="AW25" i="35"/>
  <c r="AY7" i="35"/>
  <c r="AX14" i="35"/>
  <c r="AS25" i="34"/>
  <c r="AU7" i="34"/>
  <c r="AT14" i="34"/>
  <c r="BA25" i="33"/>
  <c r="BC7" i="33"/>
  <c r="BB14" i="33"/>
  <c r="AT25" i="32"/>
  <c r="AV7" i="32"/>
  <c r="AU14" i="32"/>
  <c r="AY25" i="31"/>
  <c r="BA7" i="31"/>
  <c r="AZ14" i="31"/>
  <c r="BB25" i="30"/>
  <c r="BD7" i="30"/>
  <c r="BC14" i="30"/>
  <c r="AT7" i="29"/>
  <c r="AT14" i="29" s="1"/>
  <c r="AR25" i="29"/>
  <c r="A37" i="25" l="1"/>
  <c r="B36" i="25"/>
  <c r="C36" i="25" s="1"/>
  <c r="AX25" i="35"/>
  <c r="AZ7" i="35"/>
  <c r="AY14" i="35"/>
  <c r="AT25" i="34"/>
  <c r="AV7" i="34"/>
  <c r="AU14" i="34"/>
  <c r="BD7" i="33"/>
  <c r="BC14" i="33"/>
  <c r="BB25" i="33"/>
  <c r="AW7" i="32"/>
  <c r="AV14" i="32"/>
  <c r="AU25" i="32"/>
  <c r="BB7" i="31"/>
  <c r="BA14" i="31"/>
  <c r="AZ25" i="31"/>
  <c r="BE7" i="30"/>
  <c r="BD14" i="30"/>
  <c r="BC25" i="30"/>
  <c r="AS25" i="29"/>
  <c r="AU7" i="29"/>
  <c r="AU14" i="29" s="1"/>
  <c r="D6" i="29" l="1"/>
  <c r="H6" i="29"/>
  <c r="I5" i="29" s="1"/>
  <c r="D6" i="34"/>
  <c r="H6" i="34"/>
  <c r="I5" i="34" s="1"/>
  <c r="D6" i="31"/>
  <c r="H6" i="31"/>
  <c r="I5" i="31" s="1"/>
  <c r="H6" i="30"/>
  <c r="I5" i="30" s="1"/>
  <c r="D6" i="30"/>
  <c r="D6" i="33"/>
  <c r="H6" i="33"/>
  <c r="I5" i="33" s="1"/>
  <c r="H6" i="35"/>
  <c r="I5" i="35" s="1"/>
  <c r="D6" i="35"/>
  <c r="H6" i="32"/>
  <c r="I5" i="32" s="1"/>
  <c r="D6" i="32"/>
  <c r="A38" i="25"/>
  <c r="B37" i="25"/>
  <c r="C37" i="25" s="1"/>
  <c r="BA7" i="35"/>
  <c r="AZ14" i="35"/>
  <c r="AY25" i="35"/>
  <c r="AW7" i="34"/>
  <c r="AV14" i="34"/>
  <c r="AU25" i="34"/>
  <c r="BC25" i="33"/>
  <c r="BE7" i="33"/>
  <c r="BD14" i="33"/>
  <c r="AV25" i="32"/>
  <c r="AW14" i="32"/>
  <c r="AX7" i="32"/>
  <c r="BC7" i="31"/>
  <c r="BB14" i="31"/>
  <c r="BA25" i="31"/>
  <c r="BD25" i="30"/>
  <c r="BF7" i="30"/>
  <c r="BE14" i="30"/>
  <c r="AT25" i="29"/>
  <c r="AV7" i="29"/>
  <c r="AV14" i="29" s="1"/>
  <c r="I3" i="35" l="1"/>
  <c r="I4" i="35"/>
  <c r="I23" i="35"/>
  <c r="I3" i="34"/>
  <c r="I23" i="34"/>
  <c r="I4" i="34"/>
  <c r="I3" i="30"/>
  <c r="I23" i="30"/>
  <c r="I4" i="30"/>
  <c r="I4" i="33"/>
  <c r="I3" i="33"/>
  <c r="I3" i="31"/>
  <c r="I4" i="31"/>
  <c r="I23" i="31"/>
  <c r="I4" i="29"/>
  <c r="I3" i="29"/>
  <c r="I23" i="29"/>
  <c r="A39" i="25"/>
  <c r="B38" i="25"/>
  <c r="C38" i="25" s="1"/>
  <c r="I23" i="32"/>
  <c r="I3" i="32"/>
  <c r="I4" i="32"/>
  <c r="AZ25" i="35"/>
  <c r="BB7" i="35"/>
  <c r="BA14" i="35"/>
  <c r="AV25" i="34"/>
  <c r="AW14" i="34"/>
  <c r="AX7" i="34"/>
  <c r="BD25" i="33"/>
  <c r="BF7" i="33"/>
  <c r="BE14" i="33"/>
  <c r="AX14" i="32"/>
  <c r="AY7" i="32"/>
  <c r="AW25" i="32"/>
  <c r="BD7" i="31"/>
  <c r="BC14" i="31"/>
  <c r="BB25" i="31"/>
  <c r="BE25" i="30"/>
  <c r="BG7" i="30"/>
  <c r="BF14" i="30"/>
  <c r="AU25" i="29"/>
  <c r="AW7" i="29"/>
  <c r="AW14" i="29" s="1"/>
  <c r="I20" i="30" l="1"/>
  <c r="I20" i="29"/>
  <c r="I20" i="34"/>
  <c r="I20" i="31"/>
  <c r="I20" i="35"/>
  <c r="I20" i="32"/>
  <c r="I29" i="32"/>
  <c r="I31" i="32"/>
  <c r="I31" i="30"/>
  <c r="I29" i="30"/>
  <c r="I15" i="32"/>
  <c r="I33" i="32"/>
  <c r="A40" i="25"/>
  <c r="B39" i="25"/>
  <c r="C39" i="25" s="1"/>
  <c r="I31" i="31"/>
  <c r="I29" i="31"/>
  <c r="I15" i="33"/>
  <c r="I33" i="33"/>
  <c r="I15" i="34"/>
  <c r="I33" i="34"/>
  <c r="I33" i="35"/>
  <c r="I15" i="35"/>
  <c r="I33" i="29"/>
  <c r="I15" i="29"/>
  <c r="I31" i="35"/>
  <c r="I29" i="35"/>
  <c r="I29" i="29"/>
  <c r="I31" i="29"/>
  <c r="I15" i="31"/>
  <c r="I33" i="31"/>
  <c r="I33" i="30"/>
  <c r="I15" i="30"/>
  <c r="I29" i="34"/>
  <c r="I32" i="34"/>
  <c r="I31" i="34"/>
  <c r="BC7" i="35"/>
  <c r="BB14" i="35"/>
  <c r="BA25" i="35"/>
  <c r="AY7" i="34"/>
  <c r="AX14" i="34"/>
  <c r="AW25" i="34"/>
  <c r="BE25" i="33"/>
  <c r="BG7" i="33"/>
  <c r="BF14" i="33"/>
  <c r="AZ7" i="32"/>
  <c r="AY14" i="32"/>
  <c r="AX25" i="32"/>
  <c r="BC25" i="31"/>
  <c r="BE7" i="31"/>
  <c r="BD14" i="31"/>
  <c r="BH7" i="30"/>
  <c r="BG14" i="30"/>
  <c r="BF25" i="30"/>
  <c r="AV25" i="29"/>
  <c r="AX7" i="29"/>
  <c r="AX14" i="29" s="1"/>
  <c r="I6" i="30" l="1"/>
  <c r="J5" i="30" s="1"/>
  <c r="J3" i="30" s="1"/>
  <c r="I6" i="31"/>
  <c r="J5" i="31" s="1"/>
  <c r="J4" i="31" s="1"/>
  <c r="I24" i="32"/>
  <c r="J22" i="32" s="1"/>
  <c r="J32" i="32" s="1"/>
  <c r="I6" i="34"/>
  <c r="J5" i="34" s="1"/>
  <c r="I24" i="31"/>
  <c r="J22" i="31" s="1"/>
  <c r="A41" i="25"/>
  <c r="B40" i="25"/>
  <c r="C40" i="25" s="1"/>
  <c r="I24" i="30"/>
  <c r="J22" i="30" s="1"/>
  <c r="I6" i="35"/>
  <c r="J5" i="35" s="1"/>
  <c r="I24" i="29"/>
  <c r="J22" i="29" s="1"/>
  <c r="I6" i="29"/>
  <c r="J5" i="29" s="1"/>
  <c r="I24" i="34"/>
  <c r="J22" i="34" s="1"/>
  <c r="J23" i="34" s="1"/>
  <c r="I24" i="35"/>
  <c r="J22" i="35" s="1"/>
  <c r="I6" i="32"/>
  <c r="J5" i="32" s="1"/>
  <c r="BB25" i="35"/>
  <c r="BD7" i="35"/>
  <c r="BC14" i="35"/>
  <c r="AZ7" i="34"/>
  <c r="AY14" i="34"/>
  <c r="AX25" i="34"/>
  <c r="BF25" i="33"/>
  <c r="BH7" i="33"/>
  <c r="BG14" i="33"/>
  <c r="BA7" i="32"/>
  <c r="AZ14" i="32"/>
  <c r="AY25" i="32"/>
  <c r="BD25" i="31"/>
  <c r="BF7" i="31"/>
  <c r="BE14" i="31"/>
  <c r="BG25" i="30"/>
  <c r="BI7" i="30"/>
  <c r="BH14" i="30"/>
  <c r="AW25" i="29"/>
  <c r="AY7" i="29"/>
  <c r="AY14" i="29" s="1"/>
  <c r="J4" i="30" l="1"/>
  <c r="J3" i="31"/>
  <c r="J3" i="32"/>
  <c r="J4" i="32"/>
  <c r="A42" i="25"/>
  <c r="B41" i="25"/>
  <c r="C41" i="25" s="1"/>
  <c r="J4" i="29"/>
  <c r="J3" i="29"/>
  <c r="J32" i="29"/>
  <c r="J23" i="29"/>
  <c r="J32" i="35"/>
  <c r="J23" i="35"/>
  <c r="J4" i="35"/>
  <c r="J3" i="35"/>
  <c r="J32" i="31"/>
  <c r="J23" i="31"/>
  <c r="J20" i="31" s="1"/>
  <c r="J15" i="30"/>
  <c r="J15" i="31"/>
  <c r="J33" i="31"/>
  <c r="J23" i="32"/>
  <c r="J32" i="34"/>
  <c r="J29" i="34"/>
  <c r="J31" i="34"/>
  <c r="J23" i="30"/>
  <c r="J32" i="30"/>
  <c r="J4" i="34"/>
  <c r="J20" i="34" s="1"/>
  <c r="J3" i="34"/>
  <c r="BC25" i="35"/>
  <c r="BE7" i="35"/>
  <c r="BD14" i="35"/>
  <c r="AY25" i="34"/>
  <c r="BA7" i="34"/>
  <c r="AZ14" i="34"/>
  <c r="BG25" i="33"/>
  <c r="BI7" i="33"/>
  <c r="BH14" i="33"/>
  <c r="AZ25" i="32"/>
  <c r="BB7" i="32"/>
  <c r="BA14" i="32"/>
  <c r="BE25" i="31"/>
  <c r="BG7" i="31"/>
  <c r="BF14" i="31"/>
  <c r="BH25" i="30"/>
  <c r="BJ7" i="30"/>
  <c r="BI14" i="30"/>
  <c r="AX25" i="29"/>
  <c r="AZ7" i="29"/>
  <c r="AZ14" i="29" s="1"/>
  <c r="J20" i="29" l="1"/>
  <c r="J20" i="35"/>
  <c r="J33" i="30"/>
  <c r="J20" i="30"/>
  <c r="J6" i="30" s="1"/>
  <c r="K5" i="30" s="1"/>
  <c r="J20" i="32"/>
  <c r="J24" i="34"/>
  <c r="K22" i="34" s="1"/>
  <c r="J15" i="34"/>
  <c r="J33" i="34"/>
  <c r="J33" i="35"/>
  <c r="J15" i="35"/>
  <c r="A43" i="25"/>
  <c r="B42" i="25"/>
  <c r="C42" i="25" s="1"/>
  <c r="J31" i="32"/>
  <c r="J29" i="32"/>
  <c r="J31" i="29"/>
  <c r="J29" i="29"/>
  <c r="J6" i="31"/>
  <c r="K5" i="31" s="1"/>
  <c r="J31" i="31"/>
  <c r="J29" i="31"/>
  <c r="J31" i="35"/>
  <c r="J29" i="35"/>
  <c r="J33" i="32"/>
  <c r="J15" i="32"/>
  <c r="J29" i="30"/>
  <c r="J31" i="30"/>
  <c r="J33" i="29"/>
  <c r="J15" i="29"/>
  <c r="J6" i="29" s="1"/>
  <c r="K5" i="29" s="1"/>
  <c r="BD25" i="35"/>
  <c r="BE14" i="35"/>
  <c r="BF7" i="35"/>
  <c r="AZ25" i="34"/>
  <c r="BB7" i="34"/>
  <c r="BA14" i="34"/>
  <c r="BH25" i="33"/>
  <c r="BJ7" i="33"/>
  <c r="BI14" i="33"/>
  <c r="BA25" i="32"/>
  <c r="BC7" i="32"/>
  <c r="BB14" i="32"/>
  <c r="BF25" i="31"/>
  <c r="BH7" i="31"/>
  <c r="BG14" i="31"/>
  <c r="BI25" i="30"/>
  <c r="BK7" i="30"/>
  <c r="BJ14" i="30"/>
  <c r="BA7" i="29"/>
  <c r="BA14" i="29" s="1"/>
  <c r="AY25" i="29"/>
  <c r="J24" i="35" l="1"/>
  <c r="K22" i="35" s="1"/>
  <c r="K32" i="35" s="1"/>
  <c r="K3" i="31"/>
  <c r="K4" i="31"/>
  <c r="K4" i="29"/>
  <c r="K3" i="29"/>
  <c r="J24" i="30"/>
  <c r="K22" i="30" s="1"/>
  <c r="J24" i="31"/>
  <c r="K22" i="31" s="1"/>
  <c r="J24" i="29"/>
  <c r="K22" i="29" s="1"/>
  <c r="J24" i="32"/>
  <c r="K22" i="32" s="1"/>
  <c r="J6" i="35"/>
  <c r="K5" i="35" s="1"/>
  <c r="J6" i="32"/>
  <c r="K5" i="32" s="1"/>
  <c r="K3" i="30"/>
  <c r="K4" i="30"/>
  <c r="A44" i="25"/>
  <c r="B43" i="25"/>
  <c r="C43" i="25" s="1"/>
  <c r="J6" i="34"/>
  <c r="K5" i="34" s="1"/>
  <c r="BE25" i="35"/>
  <c r="BG7" i="35"/>
  <c r="BF14" i="35"/>
  <c r="BA25" i="34"/>
  <c r="BB14" i="34"/>
  <c r="BC7" i="34"/>
  <c r="BI25" i="33"/>
  <c r="BK7" i="33"/>
  <c r="BJ14" i="33"/>
  <c r="BB25" i="32"/>
  <c r="BD7" i="32"/>
  <c r="BC14" i="32"/>
  <c r="BI7" i="31"/>
  <c r="BH14" i="31"/>
  <c r="BG25" i="31"/>
  <c r="BL7" i="30"/>
  <c r="BK14" i="30"/>
  <c r="BJ25" i="30"/>
  <c r="AZ25" i="29"/>
  <c r="BB7" i="29"/>
  <c r="BB14" i="29" s="1"/>
  <c r="K23" i="35" l="1"/>
  <c r="K29" i="35"/>
  <c r="K31" i="35"/>
  <c r="K4" i="32"/>
  <c r="K3" i="32"/>
  <c r="K32" i="32"/>
  <c r="K23" i="32"/>
  <c r="A45" i="25"/>
  <c r="B44" i="25"/>
  <c r="C44" i="25" s="1"/>
  <c r="K15" i="29"/>
  <c r="K33" i="29"/>
  <c r="K33" i="30"/>
  <c r="K15" i="30"/>
  <c r="K32" i="31"/>
  <c r="K23" i="31"/>
  <c r="K20" i="31" s="1"/>
  <c r="K15" i="31"/>
  <c r="K33" i="31"/>
  <c r="K32" i="29"/>
  <c r="K23" i="29"/>
  <c r="K20" i="29" s="1"/>
  <c r="K3" i="34"/>
  <c r="K4" i="34"/>
  <c r="K23" i="34"/>
  <c r="K4" i="35"/>
  <c r="K20" i="35" s="1"/>
  <c r="K3" i="35"/>
  <c r="K32" i="30"/>
  <c r="K23" i="30"/>
  <c r="K20" i="30" s="1"/>
  <c r="BH7" i="35"/>
  <c r="BG14" i="35"/>
  <c r="BF25" i="35"/>
  <c r="BB25" i="34"/>
  <c r="BD7" i="34"/>
  <c r="BC14" i="34"/>
  <c r="BJ25" i="33"/>
  <c r="BL7" i="33"/>
  <c r="BK14" i="33"/>
  <c r="BC25" i="32"/>
  <c r="BE7" i="32"/>
  <c r="BD14" i="32"/>
  <c r="BH25" i="31"/>
  <c r="BJ7" i="31"/>
  <c r="BI14" i="31"/>
  <c r="BM7" i="30"/>
  <c r="BL14" i="30"/>
  <c r="BK25" i="30"/>
  <c r="BC7" i="29"/>
  <c r="BC14" i="29" s="1"/>
  <c r="BA25" i="29"/>
  <c r="K20" i="32" l="1"/>
  <c r="K20" i="34"/>
  <c r="K6" i="31"/>
  <c r="L5" i="31" s="1"/>
  <c r="L3" i="31"/>
  <c r="L4" i="31"/>
  <c r="K31" i="32"/>
  <c r="K29" i="32"/>
  <c r="K29" i="30"/>
  <c r="K31" i="30"/>
  <c r="K32" i="34"/>
  <c r="K31" i="34"/>
  <c r="K29" i="34"/>
  <c r="K29" i="31"/>
  <c r="K31" i="31"/>
  <c r="A46" i="25"/>
  <c r="B45" i="25"/>
  <c r="C45" i="25" s="1"/>
  <c r="K15" i="32"/>
  <c r="K33" i="32"/>
  <c r="K33" i="34"/>
  <c r="K15" i="34"/>
  <c r="K6" i="30"/>
  <c r="L5" i="30" s="1"/>
  <c r="K24" i="35"/>
  <c r="L22" i="35" s="1"/>
  <c r="K33" i="35"/>
  <c r="K15" i="35"/>
  <c r="K6" i="29"/>
  <c r="L5" i="29" s="1"/>
  <c r="K29" i="29"/>
  <c r="K31" i="29"/>
  <c r="BG25" i="35"/>
  <c r="BI7" i="35"/>
  <c r="BH14" i="35"/>
  <c r="BE7" i="34"/>
  <c r="BD14" i="34"/>
  <c r="BC25" i="34"/>
  <c r="BM7" i="33"/>
  <c r="BL14" i="33"/>
  <c r="BK25" i="33"/>
  <c r="BE14" i="32"/>
  <c r="BF7" i="32"/>
  <c r="BD25" i="32"/>
  <c r="BK7" i="31"/>
  <c r="BJ14" i="31"/>
  <c r="BI25" i="31"/>
  <c r="BL25" i="30"/>
  <c r="BN7" i="30"/>
  <c r="BM14" i="30"/>
  <c r="BD7" i="29"/>
  <c r="BD14" i="29" s="1"/>
  <c r="BB25" i="29"/>
  <c r="K6" i="34" l="1"/>
  <c r="L5" i="34" s="1"/>
  <c r="L4" i="34" s="1"/>
  <c r="K24" i="31"/>
  <c r="L22" i="31" s="1"/>
  <c r="K24" i="30"/>
  <c r="L22" i="30" s="1"/>
  <c r="L32" i="30" s="1"/>
  <c r="K6" i="32"/>
  <c r="L5" i="32" s="1"/>
  <c r="L3" i="32" s="1"/>
  <c r="L3" i="29"/>
  <c r="L4" i="29"/>
  <c r="K6" i="35"/>
  <c r="L5" i="35" s="1"/>
  <c r="L23" i="35" s="1"/>
  <c r="L4" i="30"/>
  <c r="L3" i="30"/>
  <c r="K24" i="32"/>
  <c r="L22" i="32" s="1"/>
  <c r="K24" i="29"/>
  <c r="L22" i="29" s="1"/>
  <c r="L32" i="35"/>
  <c r="K24" i="34"/>
  <c r="L22" i="34" s="1"/>
  <c r="L33" i="31"/>
  <c r="L15" i="31"/>
  <c r="L32" i="31"/>
  <c r="L23" i="31"/>
  <c r="L20" i="31" s="1"/>
  <c r="A47" i="25"/>
  <c r="B46" i="25"/>
  <c r="C46" i="25" s="1"/>
  <c r="BH25" i="35"/>
  <c r="BJ7" i="35"/>
  <c r="BI14" i="35"/>
  <c r="BE14" i="34"/>
  <c r="BF7" i="34"/>
  <c r="BD25" i="34"/>
  <c r="BN7" i="33"/>
  <c r="BM14" i="33"/>
  <c r="BL25" i="33"/>
  <c r="BF14" i="32"/>
  <c r="BG7" i="32"/>
  <c r="BE25" i="32"/>
  <c r="BJ25" i="31"/>
  <c r="BL7" i="31"/>
  <c r="BK14" i="31"/>
  <c r="BO7" i="30"/>
  <c r="BN14" i="30"/>
  <c r="BM25" i="30"/>
  <c r="BC25" i="29"/>
  <c r="BE7" i="29"/>
  <c r="BE14" i="29" s="1"/>
  <c r="L3" i="34" l="1"/>
  <c r="L23" i="34"/>
  <c r="L32" i="34" s="1"/>
  <c r="L23" i="30"/>
  <c r="L31" i="30" s="1"/>
  <c r="L4" i="32"/>
  <c r="A48" i="25"/>
  <c r="B47" i="25"/>
  <c r="C47" i="25" s="1"/>
  <c r="L29" i="31"/>
  <c r="L31" i="31"/>
  <c r="L23" i="29"/>
  <c r="L20" i="29" s="1"/>
  <c r="L32" i="29"/>
  <c r="L4" i="35"/>
  <c r="L20" i="35" s="1"/>
  <c r="L3" i="35"/>
  <c r="L33" i="34"/>
  <c r="L15" i="34"/>
  <c r="L33" i="30"/>
  <c r="L15" i="30"/>
  <c r="L31" i="34"/>
  <c r="L23" i="32"/>
  <c r="L32" i="32"/>
  <c r="L33" i="29"/>
  <c r="L15" i="29"/>
  <c r="L6" i="31"/>
  <c r="M5" i="31" s="1"/>
  <c r="L29" i="35"/>
  <c r="L31" i="35"/>
  <c r="BI25" i="35"/>
  <c r="BK7" i="35"/>
  <c r="BJ14" i="35"/>
  <c r="BE25" i="34"/>
  <c r="BF14" i="34"/>
  <c r="BG7" i="34"/>
  <c r="BM25" i="33"/>
  <c r="BN14" i="33"/>
  <c r="BO7" i="33"/>
  <c r="BH7" i="32"/>
  <c r="BG14" i="32"/>
  <c r="BF25" i="32"/>
  <c r="BK25" i="31"/>
  <c r="BM7" i="31"/>
  <c r="BL14" i="31"/>
  <c r="BP7" i="30"/>
  <c r="BO14" i="30"/>
  <c r="BN25" i="30"/>
  <c r="BD25" i="29"/>
  <c r="BF7" i="29"/>
  <c r="BF14" i="29" s="1"/>
  <c r="L24" i="35" l="1"/>
  <c r="M22" i="35" s="1"/>
  <c r="M32" i="35" s="1"/>
  <c r="L20" i="30"/>
  <c r="L29" i="30"/>
  <c r="L20" i="34"/>
  <c r="L6" i="34"/>
  <c r="M5" i="34" s="1"/>
  <c r="M3" i="34" s="1"/>
  <c r="L29" i="34"/>
  <c r="L15" i="32"/>
  <c r="L20" i="32"/>
  <c r="L24" i="30"/>
  <c r="M22" i="30" s="1"/>
  <c r="M32" i="30" s="1"/>
  <c r="L6" i="30"/>
  <c r="M5" i="30" s="1"/>
  <c r="L33" i="32"/>
  <c r="L24" i="31"/>
  <c r="M22" i="31" s="1"/>
  <c r="L31" i="32"/>
  <c r="L29" i="32"/>
  <c r="L33" i="35"/>
  <c r="L15" i="35"/>
  <c r="M3" i="31"/>
  <c r="M4" i="31"/>
  <c r="M3" i="30"/>
  <c r="L31" i="29"/>
  <c r="L29" i="29"/>
  <c r="L6" i="29"/>
  <c r="M5" i="29" s="1"/>
  <c r="L24" i="34"/>
  <c r="M22" i="34" s="1"/>
  <c r="M23" i="34" s="1"/>
  <c r="A49" i="25"/>
  <c r="B48" i="25"/>
  <c r="C48" i="25" s="1"/>
  <c r="BL7" i="35"/>
  <c r="BK14" i="35"/>
  <c r="BJ25" i="35"/>
  <c r="BF25" i="34"/>
  <c r="BH7" i="34"/>
  <c r="BG14" i="34"/>
  <c r="BP7" i="33"/>
  <c r="BO14" i="33"/>
  <c r="BN25" i="33"/>
  <c r="BI7" i="32"/>
  <c r="BH14" i="32"/>
  <c r="BG25" i="32"/>
  <c r="BN7" i="31"/>
  <c r="BM14" i="31"/>
  <c r="BL25" i="31"/>
  <c r="BO25" i="30"/>
  <c r="BQ7" i="30"/>
  <c r="BP14" i="30"/>
  <c r="BE25" i="29"/>
  <c r="BG7" i="29"/>
  <c r="BG14" i="29" s="1"/>
  <c r="L6" i="32" l="1"/>
  <c r="M5" i="32" s="1"/>
  <c r="M4" i="32" s="1"/>
  <c r="M23" i="30"/>
  <c r="M4" i="30"/>
  <c r="M4" i="34"/>
  <c r="M20" i="34" s="1"/>
  <c r="L24" i="32"/>
  <c r="M22" i="32" s="1"/>
  <c r="M32" i="32" s="1"/>
  <c r="L6" i="35"/>
  <c r="M5" i="35" s="1"/>
  <c r="M23" i="35" s="1"/>
  <c r="M31" i="35" s="1"/>
  <c r="A50" i="25"/>
  <c r="B49" i="25"/>
  <c r="C49" i="25" s="1"/>
  <c r="M33" i="34"/>
  <c r="L24" i="29"/>
  <c r="M22" i="29" s="1"/>
  <c r="M33" i="31"/>
  <c r="M15" i="31"/>
  <c r="M32" i="31"/>
  <c r="M23" i="31"/>
  <c r="M20" i="31" s="1"/>
  <c r="M3" i="29"/>
  <c r="M4" i="29"/>
  <c r="M32" i="34"/>
  <c r="M31" i="34"/>
  <c r="M29" i="34"/>
  <c r="M29" i="30"/>
  <c r="M31" i="30"/>
  <c r="BM7" i="35"/>
  <c r="BL14" i="35"/>
  <c r="BK25" i="35"/>
  <c r="BI7" i="34"/>
  <c r="BH14" i="34"/>
  <c r="BG25" i="34"/>
  <c r="BO25" i="33"/>
  <c r="BQ7" i="33"/>
  <c r="BP14" i="33"/>
  <c r="BJ7" i="32"/>
  <c r="BI14" i="32"/>
  <c r="BH25" i="32"/>
  <c r="BM25" i="31"/>
  <c r="BO7" i="31"/>
  <c r="BN14" i="31"/>
  <c r="BP25" i="30"/>
  <c r="BR7" i="30"/>
  <c r="BQ14" i="30"/>
  <c r="BF25" i="29"/>
  <c r="BH7" i="29"/>
  <c r="BH14" i="29" s="1"/>
  <c r="M3" i="35" l="1"/>
  <c r="M3" i="32"/>
  <c r="M29" i="35"/>
  <c r="M23" i="32"/>
  <c r="M31" i="32" s="1"/>
  <c r="M15" i="30"/>
  <c r="M20" i="30"/>
  <c r="M33" i="30"/>
  <c r="M15" i="34"/>
  <c r="M4" i="35"/>
  <c r="M20" i="35" s="1"/>
  <c r="M24" i="30"/>
  <c r="N22" i="30" s="1"/>
  <c r="N32" i="30" s="1"/>
  <c r="M24" i="35"/>
  <c r="N22" i="35" s="1"/>
  <c r="N32" i="35" s="1"/>
  <c r="M32" i="29"/>
  <c r="M23" i="29"/>
  <c r="M20" i="29" s="1"/>
  <c r="M15" i="32"/>
  <c r="M33" i="32"/>
  <c r="M29" i="31"/>
  <c r="M31" i="31"/>
  <c r="M6" i="31"/>
  <c r="N5" i="31" s="1"/>
  <c r="M24" i="34"/>
  <c r="N22" i="34" s="1"/>
  <c r="M15" i="29"/>
  <c r="M33" i="29"/>
  <c r="A51" i="25"/>
  <c r="B50" i="25"/>
  <c r="C50" i="25" s="1"/>
  <c r="M6" i="30"/>
  <c r="N5" i="30" s="1"/>
  <c r="M6" i="34"/>
  <c r="N5" i="34" s="1"/>
  <c r="BM14" i="35"/>
  <c r="BN7" i="35"/>
  <c r="BL25" i="35"/>
  <c r="BI14" i="34"/>
  <c r="BJ7" i="34"/>
  <c r="BH25" i="34"/>
  <c r="BR7" i="33"/>
  <c r="BQ14" i="33"/>
  <c r="BP25" i="33"/>
  <c r="BI25" i="32"/>
  <c r="BK7" i="32"/>
  <c r="BJ14" i="32"/>
  <c r="BN25" i="31"/>
  <c r="BP7" i="31"/>
  <c r="BO14" i="31"/>
  <c r="BS7" i="30"/>
  <c r="BR14" i="30"/>
  <c r="BQ25" i="30"/>
  <c r="BG25" i="29"/>
  <c r="BI7" i="29"/>
  <c r="BI14" i="29" s="1"/>
  <c r="M15" i="35" l="1"/>
  <c r="M29" i="32"/>
  <c r="M24" i="32" s="1"/>
  <c r="N22" i="32" s="1"/>
  <c r="N32" i="32" s="1"/>
  <c r="M20" i="32"/>
  <c r="M6" i="32" s="1"/>
  <c r="N5" i="32" s="1"/>
  <c r="N4" i="32" s="1"/>
  <c r="M33" i="35"/>
  <c r="M24" i="31"/>
  <c r="N22" i="31" s="1"/>
  <c r="M6" i="35"/>
  <c r="N5" i="35" s="1"/>
  <c r="N23" i="35" s="1"/>
  <c r="N4" i="31"/>
  <c r="N3" i="31"/>
  <c r="N4" i="34"/>
  <c r="N3" i="34"/>
  <c r="N23" i="34"/>
  <c r="M6" i="29"/>
  <c r="N5" i="29" s="1"/>
  <c r="M31" i="29"/>
  <c r="M29" i="29"/>
  <c r="N3" i="30"/>
  <c r="N4" i="30"/>
  <c r="A52" i="25"/>
  <c r="B51" i="25"/>
  <c r="C51" i="25" s="1"/>
  <c r="N23" i="30"/>
  <c r="N32" i="31"/>
  <c r="N23" i="31"/>
  <c r="BO7" i="35"/>
  <c r="BN14" i="35"/>
  <c r="BM25" i="35"/>
  <c r="BK7" i="34"/>
  <c r="BJ14" i="34"/>
  <c r="BI25" i="34"/>
  <c r="BQ25" i="33"/>
  <c r="BS7" i="33"/>
  <c r="BR14" i="33"/>
  <c r="BJ25" i="32"/>
  <c r="BL7" i="32"/>
  <c r="BK14" i="32"/>
  <c r="BQ7" i="31"/>
  <c r="BP14" i="31"/>
  <c r="BO25" i="31"/>
  <c r="BT7" i="30"/>
  <c r="BS14" i="30"/>
  <c r="BR25" i="30"/>
  <c r="BH25" i="29"/>
  <c r="BJ7" i="29"/>
  <c r="BJ14" i="29" s="1"/>
  <c r="N20" i="30" l="1"/>
  <c r="N3" i="35"/>
  <c r="N4" i="35"/>
  <c r="N20" i="35" s="1"/>
  <c r="N20" i="34"/>
  <c r="N20" i="31"/>
  <c r="N3" i="32"/>
  <c r="N23" i="32"/>
  <c r="N29" i="32" s="1"/>
  <c r="N29" i="30"/>
  <c r="N31" i="30"/>
  <c r="N33" i="30"/>
  <c r="N15" i="30"/>
  <c r="N31" i="31"/>
  <c r="N29" i="31"/>
  <c r="A53" i="25"/>
  <c r="B52" i="25"/>
  <c r="C52" i="25" s="1"/>
  <c r="N31" i="35"/>
  <c r="N29" i="35"/>
  <c r="N4" i="29"/>
  <c r="N3" i="29"/>
  <c r="N31" i="34"/>
  <c r="N29" i="34"/>
  <c r="N32" i="34"/>
  <c r="N15" i="32"/>
  <c r="N33" i="32"/>
  <c r="M24" i="29"/>
  <c r="N22" i="29" s="1"/>
  <c r="N32" i="29" s="1"/>
  <c r="N15" i="34"/>
  <c r="N33" i="34"/>
  <c r="N15" i="31"/>
  <c r="N33" i="31"/>
  <c r="BN25" i="35"/>
  <c r="BP7" i="35"/>
  <c r="BO14" i="35"/>
  <c r="BJ25" i="34"/>
  <c r="BL7" i="34"/>
  <c r="BK14" i="34"/>
  <c r="BR25" i="33"/>
  <c r="BT7" i="33"/>
  <c r="BS14" i="33"/>
  <c r="BK25" i="32"/>
  <c r="BM7" i="32"/>
  <c r="BL14" i="32"/>
  <c r="BP25" i="31"/>
  <c r="BR7" i="31"/>
  <c r="BQ14" i="31"/>
  <c r="BS25" i="30"/>
  <c r="BU7" i="30"/>
  <c r="BT14" i="30"/>
  <c r="BI25" i="29"/>
  <c r="BK7" i="29"/>
  <c r="BK14" i="29" s="1"/>
  <c r="N15" i="35" l="1"/>
  <c r="N6" i="35" s="1"/>
  <c r="O5" i="35" s="1"/>
  <c r="N33" i="35"/>
  <c r="N20" i="32"/>
  <c r="N6" i="32" s="1"/>
  <c r="O5" i="32" s="1"/>
  <c r="N24" i="35"/>
  <c r="O22" i="35" s="1"/>
  <c r="O32" i="35" s="1"/>
  <c r="N24" i="31"/>
  <c r="O22" i="31" s="1"/>
  <c r="N23" i="29"/>
  <c r="N20" i="29" s="1"/>
  <c r="N31" i="32"/>
  <c r="N24" i="32" s="1"/>
  <c r="O22" i="32" s="1"/>
  <c r="O32" i="32" s="1"/>
  <c r="N24" i="30"/>
  <c r="O22" i="30" s="1"/>
  <c r="O32" i="30" s="1"/>
  <c r="N24" i="34"/>
  <c r="O22" i="34" s="1"/>
  <c r="N33" i="29"/>
  <c r="N15" i="29"/>
  <c r="N6" i="31"/>
  <c r="O5" i="31" s="1"/>
  <c r="N31" i="29"/>
  <c r="A54" i="25"/>
  <c r="B53" i="25"/>
  <c r="C53" i="25" s="1"/>
  <c r="N6" i="34"/>
  <c r="O5" i="34" s="1"/>
  <c r="N6" i="30"/>
  <c r="O5" i="30" s="1"/>
  <c r="BO25" i="35"/>
  <c r="BQ7" i="35"/>
  <c r="BP14" i="35"/>
  <c r="BK25" i="34"/>
  <c r="BM7" i="34"/>
  <c r="BL14" i="34"/>
  <c r="BS25" i="33"/>
  <c r="BU7" i="33"/>
  <c r="BT14" i="33"/>
  <c r="BL25" i="32"/>
  <c r="BM14" i="32"/>
  <c r="BN7" i="32"/>
  <c r="BS7" i="31"/>
  <c r="BR14" i="31"/>
  <c r="BQ25" i="31"/>
  <c r="BV7" i="30"/>
  <c r="BU14" i="30"/>
  <c r="BT25" i="30"/>
  <c r="BL7" i="29"/>
  <c r="BL14" i="29" s="1"/>
  <c r="BJ25" i="29"/>
  <c r="O23" i="35" l="1"/>
  <c r="O29" i="35" s="1"/>
  <c r="O23" i="31"/>
  <c r="O29" i="31" s="1"/>
  <c r="O23" i="34"/>
  <c r="O31" i="34" s="1"/>
  <c r="N29" i="29"/>
  <c r="O32" i="31"/>
  <c r="N6" i="29"/>
  <c r="O5" i="29" s="1"/>
  <c r="O3" i="29" s="1"/>
  <c r="O23" i="32"/>
  <c r="O29" i="32" s="1"/>
  <c r="O29" i="34"/>
  <c r="O31" i="35"/>
  <c r="O4" i="30"/>
  <c r="O3" i="30"/>
  <c r="O3" i="31"/>
  <c r="O4" i="31"/>
  <c r="O20" i="31" s="1"/>
  <c r="A55" i="25"/>
  <c r="B54" i="25"/>
  <c r="C54" i="25" s="1"/>
  <c r="O31" i="31"/>
  <c r="O23" i="30"/>
  <c r="N24" i="29"/>
  <c r="O22" i="29" s="1"/>
  <c r="O32" i="29" s="1"/>
  <c r="O3" i="34"/>
  <c r="O4" i="34"/>
  <c r="O20" i="34" s="1"/>
  <c r="O3" i="35"/>
  <c r="O4" i="35"/>
  <c r="O4" i="32"/>
  <c r="O3" i="32"/>
  <c r="BP25" i="35"/>
  <c r="BR7" i="35"/>
  <c r="BQ14" i="35"/>
  <c r="BL25" i="34"/>
  <c r="BM14" i="34"/>
  <c r="BN7" i="34"/>
  <c r="BT25" i="33"/>
  <c r="BV7" i="33"/>
  <c r="BU14" i="33"/>
  <c r="BN14" i="32"/>
  <c r="BO7" i="32"/>
  <c r="BM25" i="32"/>
  <c r="BR25" i="31"/>
  <c r="BT7" i="31"/>
  <c r="BS14" i="31"/>
  <c r="BU25" i="30"/>
  <c r="BW7" i="30"/>
  <c r="BW14" i="30" s="1"/>
  <c r="BV14" i="30"/>
  <c r="BK25" i="29"/>
  <c r="BM7" i="29"/>
  <c r="BM14" i="29" s="1"/>
  <c r="O20" i="30" l="1"/>
  <c r="O24" i="35"/>
  <c r="P22" i="35" s="1"/>
  <c r="P32" i="35" s="1"/>
  <c r="O20" i="35"/>
  <c r="O31" i="32"/>
  <c r="O24" i="32" s="1"/>
  <c r="P22" i="32" s="1"/>
  <c r="P32" i="32" s="1"/>
  <c r="O20" i="32"/>
  <c r="O4" i="29"/>
  <c r="O32" i="34"/>
  <c r="O24" i="31"/>
  <c r="P22" i="31" s="1"/>
  <c r="P32" i="31"/>
  <c r="O33" i="29"/>
  <c r="O15" i="29"/>
  <c r="O33" i="34"/>
  <c r="O15" i="34"/>
  <c r="O15" i="31"/>
  <c r="O33" i="31"/>
  <c r="O15" i="35"/>
  <c r="O33" i="35"/>
  <c r="O23" i="29"/>
  <c r="O24" i="34"/>
  <c r="P22" i="34" s="1"/>
  <c r="O33" i="32"/>
  <c r="O15" i="32"/>
  <c r="O29" i="30"/>
  <c r="O31" i="30"/>
  <c r="A56" i="25"/>
  <c r="B55" i="25"/>
  <c r="C55" i="25" s="1"/>
  <c r="O15" i="30"/>
  <c r="O33" i="30"/>
  <c r="BQ25" i="35"/>
  <c r="BS7" i="35"/>
  <c r="BR14" i="35"/>
  <c r="BO7" i="34"/>
  <c r="BN14" i="34"/>
  <c r="BM25" i="34"/>
  <c r="BU25" i="33"/>
  <c r="BW7" i="33"/>
  <c r="BW14" i="33" s="1"/>
  <c r="BV14" i="33"/>
  <c r="BN25" i="32"/>
  <c r="BP7" i="32"/>
  <c r="BO14" i="32"/>
  <c r="BS25" i="31"/>
  <c r="BU7" i="31"/>
  <c r="BT14" i="31"/>
  <c r="BV25" i="30"/>
  <c r="BW25" i="30"/>
  <c r="BL25" i="29"/>
  <c r="BN7" i="29"/>
  <c r="BN14" i="29" s="1"/>
  <c r="O20" i="29" l="1"/>
  <c r="O6" i="29" s="1"/>
  <c r="P5" i="29" s="1"/>
  <c r="O6" i="30"/>
  <c r="P5" i="30" s="1"/>
  <c r="P4" i="30" s="1"/>
  <c r="O24" i="30"/>
  <c r="P22" i="30" s="1"/>
  <c r="P32" i="30" s="1"/>
  <c r="O6" i="35"/>
  <c r="P5" i="35" s="1"/>
  <c r="P4" i="35" s="1"/>
  <c r="O6" i="32"/>
  <c r="P5" i="32" s="1"/>
  <c r="P23" i="32" s="1"/>
  <c r="P31" i="32" s="1"/>
  <c r="O6" i="31"/>
  <c r="P5" i="31" s="1"/>
  <c r="P3" i="30"/>
  <c r="O6" i="34"/>
  <c r="P5" i="34" s="1"/>
  <c r="A57" i="25"/>
  <c r="B56" i="25"/>
  <c r="C56" i="25" s="1"/>
  <c r="O31" i="29"/>
  <c r="O29" i="29"/>
  <c r="BT7" i="35"/>
  <c r="BS14" i="35"/>
  <c r="BR25" i="35"/>
  <c r="BN25" i="34"/>
  <c r="BP7" i="34"/>
  <c r="BO14" i="34"/>
  <c r="BW25" i="33"/>
  <c r="BV25" i="33"/>
  <c r="BO25" i="32"/>
  <c r="BQ7" i="32"/>
  <c r="BP14" i="32"/>
  <c r="BV7" i="31"/>
  <c r="BU14" i="31"/>
  <c r="BT25" i="31"/>
  <c r="BO7" i="29"/>
  <c r="BO14" i="29" s="1"/>
  <c r="BM25" i="29"/>
  <c r="O24" i="29" l="1"/>
  <c r="P22" i="29" s="1"/>
  <c r="P32" i="29" s="1"/>
  <c r="P23" i="30"/>
  <c r="P29" i="30" s="1"/>
  <c r="P3" i="32"/>
  <c r="P3" i="35"/>
  <c r="P29" i="32"/>
  <c r="P24" i="32" s="1"/>
  <c r="Q22" i="32" s="1"/>
  <c r="Q32" i="32" s="1"/>
  <c r="P23" i="35"/>
  <c r="P29" i="35" s="1"/>
  <c r="P4" i="32"/>
  <c r="A58" i="25"/>
  <c r="B57" i="25"/>
  <c r="C57" i="25" s="1"/>
  <c r="P4" i="34"/>
  <c r="P3" i="34"/>
  <c r="P4" i="29"/>
  <c r="P3" i="29"/>
  <c r="P15" i="35"/>
  <c r="P33" i="35"/>
  <c r="P15" i="30"/>
  <c r="P33" i="30"/>
  <c r="P23" i="34"/>
  <c r="P4" i="31"/>
  <c r="P3" i="31"/>
  <c r="P23" i="31"/>
  <c r="BS25" i="35"/>
  <c r="BT14" i="35"/>
  <c r="BU7" i="35"/>
  <c r="BO25" i="34"/>
  <c r="BQ7" i="34"/>
  <c r="BP14" i="34"/>
  <c r="BP25" i="32"/>
  <c r="BR7" i="32"/>
  <c r="BQ14" i="32"/>
  <c r="BU25" i="31"/>
  <c r="BW7" i="31"/>
  <c r="BW14" i="31" s="1"/>
  <c r="BV14" i="31"/>
  <c r="BN25" i="29"/>
  <c r="BP7" i="29"/>
  <c r="BP14" i="29" s="1"/>
  <c r="P20" i="31" l="1"/>
  <c r="P20" i="35"/>
  <c r="P6" i="35" s="1"/>
  <c r="Q5" i="35" s="1"/>
  <c r="Q3" i="35" s="1"/>
  <c r="P20" i="30"/>
  <c r="P6" i="30" s="1"/>
  <c r="Q5" i="30" s="1"/>
  <c r="P23" i="29"/>
  <c r="P20" i="29" s="1"/>
  <c r="P20" i="34"/>
  <c r="P15" i="32"/>
  <c r="P20" i="32"/>
  <c r="P33" i="32"/>
  <c r="P31" i="30"/>
  <c r="P24" i="30" s="1"/>
  <c r="Q22" i="30" s="1"/>
  <c r="P31" i="35"/>
  <c r="P24" i="35" s="1"/>
  <c r="Q22" i="35" s="1"/>
  <c r="P33" i="31"/>
  <c r="P15" i="31"/>
  <c r="P15" i="29"/>
  <c r="P33" i="29"/>
  <c r="P33" i="34"/>
  <c r="P15" i="34"/>
  <c r="P29" i="31"/>
  <c r="P31" i="31"/>
  <c r="P32" i="34"/>
  <c r="P31" i="34"/>
  <c r="P29" i="34"/>
  <c r="P31" i="29"/>
  <c r="P29" i="29"/>
  <c r="A59" i="25"/>
  <c r="B58" i="25"/>
  <c r="C58" i="25" s="1"/>
  <c r="BT25" i="35"/>
  <c r="BU14" i="35"/>
  <c r="BV7" i="35"/>
  <c r="BP25" i="34"/>
  <c r="BQ14" i="34"/>
  <c r="BR7" i="34"/>
  <c r="BS7" i="32"/>
  <c r="BR14" i="32"/>
  <c r="BQ25" i="32"/>
  <c r="BW25" i="31"/>
  <c r="BV25" i="31"/>
  <c r="BQ7" i="29"/>
  <c r="BQ14" i="29" s="1"/>
  <c r="BO25" i="29"/>
  <c r="P6" i="32" l="1"/>
  <c r="Q5" i="32" s="1"/>
  <c r="Q3" i="32" s="1"/>
  <c r="Q4" i="35"/>
  <c r="Q32" i="30"/>
  <c r="Q23" i="30"/>
  <c r="Q31" i="30" s="1"/>
  <c r="Q4" i="30"/>
  <c r="Q3" i="30"/>
  <c r="P24" i="31"/>
  <c r="Q22" i="31" s="1"/>
  <c r="Q32" i="31" s="1"/>
  <c r="P6" i="34"/>
  <c r="Q5" i="34" s="1"/>
  <c r="Q3" i="34" s="1"/>
  <c r="P24" i="29"/>
  <c r="Q22" i="29" s="1"/>
  <c r="Q23" i="35"/>
  <c r="Q32" i="35"/>
  <c r="A60" i="25"/>
  <c r="B59" i="25"/>
  <c r="C59" i="25" s="1"/>
  <c r="Q4" i="34"/>
  <c r="P6" i="31"/>
  <c r="Q5" i="31" s="1"/>
  <c r="Q29" i="30"/>
  <c r="P24" i="34"/>
  <c r="Q22" i="34" s="1"/>
  <c r="P6" i="29"/>
  <c r="Q5" i="29" s="1"/>
  <c r="BW7" i="35"/>
  <c r="BW14" i="35" s="1"/>
  <c r="BV14" i="35"/>
  <c r="BU25" i="35"/>
  <c r="BR14" i="34"/>
  <c r="BS7" i="34"/>
  <c r="BQ25" i="34"/>
  <c r="BR25" i="32"/>
  <c r="BT7" i="32"/>
  <c r="BS14" i="32"/>
  <c r="BP25" i="29"/>
  <c r="BR7" i="29"/>
  <c r="BR14" i="29" s="1"/>
  <c r="Q4" i="32" l="1"/>
  <c r="Q15" i="32" s="1"/>
  <c r="Q23" i="32"/>
  <c r="Q31" i="32" s="1"/>
  <c r="Q20" i="35"/>
  <c r="Q24" i="30"/>
  <c r="R22" i="30" s="1"/>
  <c r="Q33" i="30"/>
  <c r="Q20" i="30"/>
  <c r="Q15" i="30"/>
  <c r="Q6" i="30" s="1"/>
  <c r="R5" i="30" s="1"/>
  <c r="R23" i="30" s="1"/>
  <c r="Q33" i="35"/>
  <c r="Q15" i="35"/>
  <c r="Q23" i="34"/>
  <c r="Q31" i="34" s="1"/>
  <c r="Q4" i="31"/>
  <c r="Q3" i="31"/>
  <c r="Q32" i="29"/>
  <c r="Q23" i="29"/>
  <c r="A61" i="25"/>
  <c r="B60" i="25"/>
  <c r="C60" i="25" s="1"/>
  <c r="Q3" i="29"/>
  <c r="Q4" i="29"/>
  <c r="Q20" i="29" s="1"/>
  <c r="R32" i="30"/>
  <c r="Q23" i="31"/>
  <c r="Q33" i="34"/>
  <c r="Q15" i="34"/>
  <c r="Q29" i="35"/>
  <c r="Q31" i="35"/>
  <c r="BV25" i="35"/>
  <c r="BW25" i="35"/>
  <c r="BT7" i="34"/>
  <c r="BS14" i="34"/>
  <c r="BR25" i="34"/>
  <c r="BU7" i="32"/>
  <c r="BT14" i="32"/>
  <c r="BS25" i="32"/>
  <c r="BQ25" i="29"/>
  <c r="BS7" i="29"/>
  <c r="BS14" i="29" s="1"/>
  <c r="Q20" i="31" l="1"/>
  <c r="Q6" i="35"/>
  <c r="R5" i="35" s="1"/>
  <c r="Q33" i="32"/>
  <c r="Q20" i="32"/>
  <c r="Q6" i="32" s="1"/>
  <c r="R5" i="32" s="1"/>
  <c r="R3" i="32" s="1"/>
  <c r="Q29" i="32"/>
  <c r="Q24" i="32" s="1"/>
  <c r="R22" i="32" s="1"/>
  <c r="Q32" i="34"/>
  <c r="Q20" i="34"/>
  <c r="Q6" i="34"/>
  <c r="R5" i="34" s="1"/>
  <c r="Q29" i="34"/>
  <c r="Q24" i="34" s="1"/>
  <c r="R22" i="34" s="1"/>
  <c r="R29" i="30"/>
  <c r="R31" i="30"/>
  <c r="Q31" i="29"/>
  <c r="Q29" i="29"/>
  <c r="Q24" i="29" s="1"/>
  <c r="R22" i="29" s="1"/>
  <c r="Q24" i="35"/>
  <c r="R22" i="35" s="1"/>
  <c r="R4" i="30"/>
  <c r="R20" i="30" s="1"/>
  <c r="R3" i="30"/>
  <c r="Q33" i="29"/>
  <c r="Q15" i="29"/>
  <c r="R3" i="35"/>
  <c r="R4" i="35"/>
  <c r="Q29" i="31"/>
  <c r="Q31" i="31"/>
  <c r="A62" i="25"/>
  <c r="B61" i="25"/>
  <c r="C61" i="25" s="1"/>
  <c r="Q15" i="31"/>
  <c r="Q33" i="31"/>
  <c r="BS25" i="34"/>
  <c r="BU7" i="34"/>
  <c r="BT14" i="34"/>
  <c r="BT25" i="32"/>
  <c r="BU14" i="32"/>
  <c r="BV7" i="32"/>
  <c r="BR25" i="29"/>
  <c r="BT7" i="29"/>
  <c r="BT14" i="29" s="1"/>
  <c r="R3" i="34" l="1"/>
  <c r="R4" i="34"/>
  <c r="R23" i="34"/>
  <c r="R32" i="34" s="1"/>
  <c r="R4" i="32"/>
  <c r="R15" i="32" s="1"/>
  <c r="R35" i="32" s="1"/>
  <c r="R24" i="30"/>
  <c r="S22" i="30" s="1"/>
  <c r="S32" i="30" s="1"/>
  <c r="Q6" i="29"/>
  <c r="R5" i="29" s="1"/>
  <c r="R23" i="29" s="1"/>
  <c r="R32" i="29"/>
  <c r="Q6" i="31"/>
  <c r="R5" i="31" s="1"/>
  <c r="Q24" i="31"/>
  <c r="R22" i="31" s="1"/>
  <c r="R31" i="34"/>
  <c r="R29" i="34"/>
  <c r="R33" i="34"/>
  <c r="R15" i="34"/>
  <c r="R15" i="30"/>
  <c r="R33" i="30"/>
  <c r="A63" i="25"/>
  <c r="B62" i="25"/>
  <c r="C62" i="25" s="1"/>
  <c r="R33" i="35"/>
  <c r="R15" i="35"/>
  <c r="R23" i="35"/>
  <c r="R20" i="35" s="1"/>
  <c r="R32" i="35"/>
  <c r="R32" i="32"/>
  <c r="R23" i="32"/>
  <c r="BU14" i="34"/>
  <c r="BV7" i="34"/>
  <c r="BT25" i="34"/>
  <c r="BV14" i="32"/>
  <c r="BW7" i="32"/>
  <c r="BW14" i="32" s="1"/>
  <c r="BU25" i="32"/>
  <c r="BU7" i="29"/>
  <c r="BU14" i="29" s="1"/>
  <c r="BS25" i="29"/>
  <c r="R33" i="32" l="1"/>
  <c r="R20" i="34"/>
  <c r="R20" i="32"/>
  <c r="R6" i="32" s="1"/>
  <c r="S5" i="32" s="1"/>
  <c r="R4" i="29"/>
  <c r="R3" i="29"/>
  <c r="R24" i="34"/>
  <c r="S22" i="34" s="1"/>
  <c r="R6" i="34"/>
  <c r="S5" i="34" s="1"/>
  <c r="S3" i="34" s="1"/>
  <c r="R3" i="31"/>
  <c r="R4" i="31"/>
  <c r="R32" i="31"/>
  <c r="R23" i="31"/>
  <c r="R31" i="32"/>
  <c r="R29" i="32"/>
  <c r="R6" i="30"/>
  <c r="S5" i="30" s="1"/>
  <c r="R31" i="29"/>
  <c r="R29" i="29"/>
  <c r="R6" i="35"/>
  <c r="S5" i="35" s="1"/>
  <c r="R31" i="35"/>
  <c r="R29" i="35"/>
  <c r="R24" i="35" s="1"/>
  <c r="S22" i="35" s="1"/>
  <c r="A64" i="25"/>
  <c r="B64" i="25" s="1"/>
  <c r="C64" i="25" s="1"/>
  <c r="B63" i="25"/>
  <c r="C63" i="25" s="1"/>
  <c r="BW7" i="34"/>
  <c r="BW14" i="34" s="1"/>
  <c r="BV14" i="34"/>
  <c r="BU25" i="34"/>
  <c r="BW25" i="32"/>
  <c r="BV25" i="32"/>
  <c r="BV7" i="29"/>
  <c r="BV14" i="29" s="1"/>
  <c r="BT25" i="29"/>
  <c r="R20" i="31" l="1"/>
  <c r="R33" i="29"/>
  <c r="R20" i="29"/>
  <c r="R15" i="29"/>
  <c r="R6" i="29" s="1"/>
  <c r="S5" i="29" s="1"/>
  <c r="S4" i="34"/>
  <c r="S4" i="32"/>
  <c r="S15" i="32" s="1"/>
  <c r="S35" i="32" s="1"/>
  <c r="S3" i="32"/>
  <c r="R24" i="29"/>
  <c r="S22" i="29" s="1"/>
  <c r="S32" i="29" s="1"/>
  <c r="S23" i="34"/>
  <c r="S4" i="35"/>
  <c r="S3" i="35"/>
  <c r="R24" i="32"/>
  <c r="S22" i="32" s="1"/>
  <c r="R33" i="31"/>
  <c r="R15" i="31"/>
  <c r="R29" i="31"/>
  <c r="R31" i="31"/>
  <c r="S32" i="35"/>
  <c r="S23" i="35"/>
  <c r="S4" i="30"/>
  <c r="S3" i="30"/>
  <c r="S23" i="30"/>
  <c r="BW25" i="34"/>
  <c r="BV25" i="34"/>
  <c r="BU25" i="29"/>
  <c r="BW7" i="29"/>
  <c r="BW14" i="29" s="1"/>
  <c r="S20" i="30" l="1"/>
  <c r="S33" i="32"/>
  <c r="S20" i="35"/>
  <c r="S23" i="29"/>
  <c r="S3" i="29"/>
  <c r="S4" i="29"/>
  <c r="S33" i="34"/>
  <c r="S20" i="34"/>
  <c r="S15" i="34"/>
  <c r="R24" i="31"/>
  <c r="S22" i="31" s="1"/>
  <c r="S32" i="31" s="1"/>
  <c r="R6" i="31"/>
  <c r="S5" i="31" s="1"/>
  <c r="S3" i="31" s="1"/>
  <c r="S31" i="34"/>
  <c r="S29" i="34"/>
  <c r="S32" i="34"/>
  <c r="S6" i="34"/>
  <c r="T5" i="34" s="1"/>
  <c r="S4" i="31"/>
  <c r="S23" i="32"/>
  <c r="S20" i="32" s="1"/>
  <c r="S32" i="32"/>
  <c r="S29" i="35"/>
  <c r="S31" i="35"/>
  <c r="S29" i="30"/>
  <c r="S31" i="30"/>
  <c r="S33" i="30"/>
  <c r="S15" i="30"/>
  <c r="S31" i="29"/>
  <c r="S29" i="29"/>
  <c r="S15" i="35"/>
  <c r="S33" i="35"/>
  <c r="BV25" i="29"/>
  <c r="BW25" i="29"/>
  <c r="S33" i="29" l="1"/>
  <c r="S20" i="29"/>
  <c r="S15" i="29"/>
  <c r="S6" i="29" s="1"/>
  <c r="T5" i="29" s="1"/>
  <c r="S24" i="35"/>
  <c r="T22" i="35" s="1"/>
  <c r="T32" i="35" s="1"/>
  <c r="S23" i="31"/>
  <c r="S20" i="31" s="1"/>
  <c r="T3" i="34"/>
  <c r="T4" i="34"/>
  <c r="S24" i="34"/>
  <c r="T22" i="34" s="1"/>
  <c r="T23" i="34" s="1"/>
  <c r="S24" i="29"/>
  <c r="T22" i="29" s="1"/>
  <c r="S6" i="32"/>
  <c r="T5" i="32" s="1"/>
  <c r="S31" i="32"/>
  <c r="S29" i="32"/>
  <c r="S33" i="31"/>
  <c r="S15" i="31"/>
  <c r="S29" i="31"/>
  <c r="S24" i="30"/>
  <c r="T22" i="30" s="1"/>
  <c r="S6" i="35"/>
  <c r="T5" i="35" s="1"/>
  <c r="S6" i="30"/>
  <c r="T5" i="30" s="1"/>
  <c r="T23" i="35" l="1"/>
  <c r="T29" i="35" s="1"/>
  <c r="T33" i="34"/>
  <c r="T20" i="34"/>
  <c r="S31" i="31"/>
  <c r="T15" i="34"/>
  <c r="T6" i="34" s="1"/>
  <c r="U5" i="34" s="1"/>
  <c r="S6" i="31"/>
  <c r="T5" i="31" s="1"/>
  <c r="T4" i="31" s="1"/>
  <c r="T29" i="34"/>
  <c r="T31" i="34"/>
  <c r="T32" i="34"/>
  <c r="S24" i="31"/>
  <c r="T22" i="31" s="1"/>
  <c r="T23" i="31" s="1"/>
  <c r="S24" i="32"/>
  <c r="T22" i="32" s="1"/>
  <c r="T23" i="32" s="1"/>
  <c r="T31" i="35"/>
  <c r="T3" i="31"/>
  <c r="T4" i="32"/>
  <c r="T3" i="32"/>
  <c r="T3" i="30"/>
  <c r="T4" i="30"/>
  <c r="T32" i="30"/>
  <c r="T23" i="30"/>
  <c r="T3" i="29"/>
  <c r="T4" i="29"/>
  <c r="T4" i="35"/>
  <c r="T20" i="35" s="1"/>
  <c r="T3" i="35"/>
  <c r="T32" i="29"/>
  <c r="T23" i="29"/>
  <c r="T20" i="30" l="1"/>
  <c r="T20" i="31"/>
  <c r="T20" i="29"/>
  <c r="T20" i="32"/>
  <c r="T32" i="31"/>
  <c r="U4" i="34"/>
  <c r="U3" i="34"/>
  <c r="T32" i="32"/>
  <c r="T24" i="34"/>
  <c r="U22" i="34" s="1"/>
  <c r="U23" i="34" s="1"/>
  <c r="T31" i="30"/>
  <c r="T29" i="30"/>
  <c r="T15" i="31"/>
  <c r="T33" i="31"/>
  <c r="T29" i="32"/>
  <c r="T31" i="32"/>
  <c r="T29" i="29"/>
  <c r="T31" i="29"/>
  <c r="T15" i="29"/>
  <c r="T33" i="29"/>
  <c r="T33" i="30"/>
  <c r="T15" i="30"/>
  <c r="T29" i="31"/>
  <c r="T31" i="31"/>
  <c r="T15" i="32"/>
  <c r="T33" i="32"/>
  <c r="T33" i="35"/>
  <c r="T15" i="35"/>
  <c r="T24" i="35"/>
  <c r="U22" i="35" s="1"/>
  <c r="U20" i="34" l="1"/>
  <c r="U15" i="34"/>
  <c r="U33" i="34"/>
  <c r="T6" i="31"/>
  <c r="U5" i="31" s="1"/>
  <c r="U4" i="31" s="1"/>
  <c r="T6" i="30"/>
  <c r="U5" i="30" s="1"/>
  <c r="U3" i="30" s="1"/>
  <c r="U31" i="34"/>
  <c r="U32" i="34"/>
  <c r="U29" i="34"/>
  <c r="T24" i="29"/>
  <c r="U22" i="29" s="1"/>
  <c r="U32" i="29" s="1"/>
  <c r="T24" i="30"/>
  <c r="U22" i="30" s="1"/>
  <c r="U32" i="30" s="1"/>
  <c r="T35" i="32"/>
  <c r="T24" i="32"/>
  <c r="U22" i="32" s="1"/>
  <c r="U32" i="32" s="1"/>
  <c r="U32" i="35"/>
  <c r="T6" i="35"/>
  <c r="U5" i="35" s="1"/>
  <c r="U23" i="35" s="1"/>
  <c r="T24" i="31"/>
  <c r="U22" i="31" s="1"/>
  <c r="T6" i="29"/>
  <c r="U5" i="29" s="1"/>
  <c r="U4" i="30"/>
  <c r="U6" i="34"/>
  <c r="V5" i="34" s="1"/>
  <c r="U3" i="31" l="1"/>
  <c r="U24" i="34"/>
  <c r="V22" i="34" s="1"/>
  <c r="V23" i="34" s="1"/>
  <c r="U23" i="30"/>
  <c r="U31" i="30" s="1"/>
  <c r="T6" i="32"/>
  <c r="U5" i="32" s="1"/>
  <c r="U23" i="32" s="1"/>
  <c r="U29" i="35"/>
  <c r="U31" i="35"/>
  <c r="V3" i="34"/>
  <c r="V4" i="34"/>
  <c r="U15" i="31"/>
  <c r="U33" i="31"/>
  <c r="U32" i="31"/>
  <c r="U23" i="31"/>
  <c r="U20" i="31" s="1"/>
  <c r="U15" i="30"/>
  <c r="U33" i="30"/>
  <c r="U4" i="35"/>
  <c r="U20" i="35" s="1"/>
  <c r="U3" i="35"/>
  <c r="U23" i="29"/>
  <c r="U3" i="29"/>
  <c r="U4" i="29"/>
  <c r="U20" i="29" s="1"/>
  <c r="U20" i="30" l="1"/>
  <c r="V20" i="34"/>
  <c r="V31" i="34"/>
  <c r="V32" i="34"/>
  <c r="V29" i="34"/>
  <c r="U6" i="31"/>
  <c r="V5" i="31" s="1"/>
  <c r="V4" i="31" s="1"/>
  <c r="U29" i="30"/>
  <c r="U24" i="30" s="1"/>
  <c r="V22" i="30" s="1"/>
  <c r="U24" i="35"/>
  <c r="V22" i="35" s="1"/>
  <c r="V32" i="35" s="1"/>
  <c r="U31" i="32"/>
  <c r="U29" i="32"/>
  <c r="U3" i="32"/>
  <c r="U4" i="32"/>
  <c r="U20" i="32" s="1"/>
  <c r="U29" i="29"/>
  <c r="U31" i="29"/>
  <c r="V32" i="30"/>
  <c r="U33" i="29"/>
  <c r="U15" i="29"/>
  <c r="V33" i="34"/>
  <c r="V15" i="34"/>
  <c r="U6" i="30"/>
  <c r="V5" i="30" s="1"/>
  <c r="V3" i="31"/>
  <c r="U15" i="35"/>
  <c r="U33" i="35"/>
  <c r="U29" i="31"/>
  <c r="U31" i="31"/>
  <c r="V24" i="34" l="1"/>
  <c r="W22" i="34" s="1"/>
  <c r="V6" i="34"/>
  <c r="W5" i="34" s="1"/>
  <c r="U6" i="35"/>
  <c r="V5" i="35" s="1"/>
  <c r="V23" i="35" s="1"/>
  <c r="V31" i="35" s="1"/>
  <c r="U24" i="29"/>
  <c r="V22" i="29" s="1"/>
  <c r="V32" i="29" s="1"/>
  <c r="U33" i="32"/>
  <c r="U15" i="32"/>
  <c r="W4" i="34"/>
  <c r="W3" i="34"/>
  <c r="U24" i="31"/>
  <c r="V22" i="31" s="1"/>
  <c r="V4" i="30"/>
  <c r="V3" i="30"/>
  <c r="W23" i="34"/>
  <c r="V33" i="31"/>
  <c r="V15" i="31"/>
  <c r="V23" i="30"/>
  <c r="U6" i="29"/>
  <c r="V5" i="29" s="1"/>
  <c r="V20" i="30" l="1"/>
  <c r="W20" i="34"/>
  <c r="V29" i="35"/>
  <c r="V24" i="35" s="1"/>
  <c r="W22" i="35" s="1"/>
  <c r="W32" i="35" s="1"/>
  <c r="V4" i="35"/>
  <c r="V20" i="35" s="1"/>
  <c r="V3" i="35"/>
  <c r="V15" i="30"/>
  <c r="V33" i="30"/>
  <c r="V23" i="29"/>
  <c r="V3" i="29"/>
  <c r="V4" i="29"/>
  <c r="V20" i="29" s="1"/>
  <c r="W33" i="34"/>
  <c r="W15" i="34"/>
  <c r="W29" i="34"/>
  <c r="W32" i="34"/>
  <c r="W31" i="34"/>
  <c r="V29" i="30"/>
  <c r="V31" i="30"/>
  <c r="V32" i="31"/>
  <c r="V23" i="31"/>
  <c r="V20" i="31" s="1"/>
  <c r="V15" i="35" l="1"/>
  <c r="V6" i="35" s="1"/>
  <c r="W5" i="35" s="1"/>
  <c r="V33" i="35"/>
  <c r="W24" i="34"/>
  <c r="X22" i="34" s="1"/>
  <c r="U35" i="32"/>
  <c r="U24" i="32"/>
  <c r="V22" i="32" s="1"/>
  <c r="U6" i="32"/>
  <c r="V5" i="32" s="1"/>
  <c r="V31" i="31"/>
  <c r="V29" i="31"/>
  <c r="V6" i="31"/>
  <c r="W5" i="31" s="1"/>
  <c r="V29" i="29"/>
  <c r="V31" i="29"/>
  <c r="V24" i="30"/>
  <c r="W22" i="30" s="1"/>
  <c r="V33" i="29"/>
  <c r="V15" i="29"/>
  <c r="V6" i="30"/>
  <c r="W5" i="30" s="1"/>
  <c r="W6" i="34"/>
  <c r="X5" i="34" s="1"/>
  <c r="V3" i="32" l="1"/>
  <c r="V4" i="32"/>
  <c r="V23" i="32"/>
  <c r="V32" i="32"/>
  <c r="V24" i="29"/>
  <c r="W22" i="29" s="1"/>
  <c r="W3" i="30"/>
  <c r="W4" i="30"/>
  <c r="W3" i="31"/>
  <c r="W4" i="31"/>
  <c r="W32" i="30"/>
  <c r="W23" i="30"/>
  <c r="X4" i="34"/>
  <c r="X3" i="34"/>
  <c r="V6" i="29"/>
  <c r="W5" i="29" s="1"/>
  <c r="W3" i="35"/>
  <c r="W4" i="35"/>
  <c r="W23" i="35"/>
  <c r="V24" i="31"/>
  <c r="W22" i="31" s="1"/>
  <c r="X23" i="34"/>
  <c r="X20" i="34" l="1"/>
  <c r="W20" i="30"/>
  <c r="W20" i="35"/>
  <c r="V20" i="32"/>
  <c r="V31" i="32"/>
  <c r="V29" i="32"/>
  <c r="V15" i="32"/>
  <c r="V33" i="32"/>
  <c r="W33" i="35"/>
  <c r="W15" i="35"/>
  <c r="X32" i="34"/>
  <c r="X29" i="34"/>
  <c r="X31" i="34"/>
  <c r="W29" i="30"/>
  <c r="W31" i="30"/>
  <c r="W15" i="30"/>
  <c r="W33" i="30"/>
  <c r="W32" i="29"/>
  <c r="W23" i="29"/>
  <c r="W32" i="31"/>
  <c r="W23" i="31"/>
  <c r="W20" i="31" s="1"/>
  <c r="W3" i="29"/>
  <c r="W4" i="29"/>
  <c r="W20" i="29" s="1"/>
  <c r="X33" i="34"/>
  <c r="X15" i="34"/>
  <c r="W29" i="35"/>
  <c r="W31" i="35"/>
  <c r="W15" i="31"/>
  <c r="W33" i="31"/>
  <c r="W24" i="30" l="1"/>
  <c r="X22" i="30" s="1"/>
  <c r="X32" i="30" s="1"/>
  <c r="W6" i="31"/>
  <c r="X5" i="31" s="1"/>
  <c r="X3" i="31" s="1"/>
  <c r="W24" i="35"/>
  <c r="X22" i="35" s="1"/>
  <c r="X32" i="35" s="1"/>
  <c r="V35" i="32"/>
  <c r="V24" i="32"/>
  <c r="W22" i="32" s="1"/>
  <c r="V6" i="32"/>
  <c r="W5" i="32" s="1"/>
  <c r="W31" i="31"/>
  <c r="W29" i="31"/>
  <c r="W24" i="31" s="1"/>
  <c r="X22" i="31" s="1"/>
  <c r="X24" i="34"/>
  <c r="Y22" i="34" s="1"/>
  <c r="W15" i="29"/>
  <c r="W33" i="29"/>
  <c r="W29" i="29"/>
  <c r="W31" i="29"/>
  <c r="W24" i="29" s="1"/>
  <c r="X22" i="29" s="1"/>
  <c r="X32" i="29" s="1"/>
  <c r="W6" i="35"/>
  <c r="X5" i="35" s="1"/>
  <c r="X4" i="31"/>
  <c r="X6" i="34"/>
  <c r="Y5" i="34" s="1"/>
  <c r="W6" i="30"/>
  <c r="X5" i="30" s="1"/>
  <c r="X23" i="30" s="1"/>
  <c r="W3" i="32" l="1"/>
  <c r="W4" i="32"/>
  <c r="W23" i="32"/>
  <c r="W32" i="32"/>
  <c r="X29" i="30"/>
  <c r="X31" i="30"/>
  <c r="Y4" i="34"/>
  <c r="Y3" i="34"/>
  <c r="X15" i="31"/>
  <c r="X33" i="31"/>
  <c r="X32" i="31"/>
  <c r="X23" i="31"/>
  <c r="X20" i="31" s="1"/>
  <c r="X4" i="30"/>
  <c r="X20" i="30" s="1"/>
  <c r="X3" i="30"/>
  <c r="X4" i="35"/>
  <c r="X3" i="35"/>
  <c r="W6" i="29"/>
  <c r="X5" i="29" s="1"/>
  <c r="Y23" i="34"/>
  <c r="X23" i="35"/>
  <c r="X6" i="31" l="1"/>
  <c r="Y5" i="31" s="1"/>
  <c r="Y20" i="34"/>
  <c r="W20" i="32"/>
  <c r="X20" i="35"/>
  <c r="W15" i="32"/>
  <c r="W33" i="32"/>
  <c r="W29" i="32"/>
  <c r="W31" i="32"/>
  <c r="Y29" i="34"/>
  <c r="Y32" i="34"/>
  <c r="Y31" i="34"/>
  <c r="Y4" i="31"/>
  <c r="Y3" i="31"/>
  <c r="Y15" i="34"/>
  <c r="Y33" i="34"/>
  <c r="X33" i="30"/>
  <c r="X15" i="30"/>
  <c r="X29" i="31"/>
  <c r="X31" i="31"/>
  <c r="X24" i="30"/>
  <c r="Y22" i="30" s="1"/>
  <c r="X23" i="29"/>
  <c r="X3" i="29"/>
  <c r="X4" i="29"/>
  <c r="X20" i="29" s="1"/>
  <c r="X29" i="35"/>
  <c r="X31" i="35"/>
  <c r="X33" i="35"/>
  <c r="X15" i="35"/>
  <c r="X6" i="35" l="1"/>
  <c r="Y5" i="35" s="1"/>
  <c r="Y4" i="35" s="1"/>
  <c r="X24" i="35"/>
  <c r="Y22" i="35" s="1"/>
  <c r="W24" i="32"/>
  <c r="X22" i="32" s="1"/>
  <c r="W35" i="32"/>
  <c r="W6" i="32"/>
  <c r="X5" i="32" s="1"/>
  <c r="Y32" i="30"/>
  <c r="X6" i="30"/>
  <c r="Y5" i="30" s="1"/>
  <c r="Y23" i="30" s="1"/>
  <c r="Y24" i="34"/>
  <c r="Z22" i="34" s="1"/>
  <c r="X15" i="29"/>
  <c r="X33" i="29"/>
  <c r="Y15" i="31"/>
  <c r="Y33" i="31"/>
  <c r="X24" i="31"/>
  <c r="Y22" i="31" s="1"/>
  <c r="X31" i="29"/>
  <c r="X29" i="29"/>
  <c r="Y6" i="34"/>
  <c r="Z5" i="34" s="1"/>
  <c r="Y3" i="35" l="1"/>
  <c r="Y23" i="35"/>
  <c r="Y31" i="35" s="1"/>
  <c r="Y32" i="35"/>
  <c r="Z23" i="34"/>
  <c r="Z29" i="34" s="1"/>
  <c r="X4" i="32"/>
  <c r="X3" i="32"/>
  <c r="X23" i="32"/>
  <c r="X32" i="32"/>
  <c r="Y31" i="30"/>
  <c r="Y29" i="30"/>
  <c r="Z4" i="34"/>
  <c r="Z3" i="34"/>
  <c r="X24" i="29"/>
  <c r="Y22" i="29" s="1"/>
  <c r="X6" i="29"/>
  <c r="Y5" i="29" s="1"/>
  <c r="Z32" i="34"/>
  <c r="Y23" i="31"/>
  <c r="Y20" i="31" s="1"/>
  <c r="Y32" i="31"/>
  <c r="Y4" i="30"/>
  <c r="Y20" i="30" s="1"/>
  <c r="Y3" i="30"/>
  <c r="Y15" i="35"/>
  <c r="Y33" i="35"/>
  <c r="Y29" i="35" l="1"/>
  <c r="Y24" i="35" s="1"/>
  <c r="Z22" i="35" s="1"/>
  <c r="Z32" i="35" s="1"/>
  <c r="Y20" i="35"/>
  <c r="Y6" i="35" s="1"/>
  <c r="Z5" i="35" s="1"/>
  <c r="Y24" i="30"/>
  <c r="Z22" i="30" s="1"/>
  <c r="Z32" i="30" s="1"/>
  <c r="Z31" i="34"/>
  <c r="Z24" i="34" s="1"/>
  <c r="AA22" i="34" s="1"/>
  <c r="Z20" i="34"/>
  <c r="X20" i="32"/>
  <c r="X31" i="32"/>
  <c r="X29" i="32"/>
  <c r="X15" i="32"/>
  <c r="X33" i="32"/>
  <c r="Y15" i="30"/>
  <c r="Y33" i="30"/>
  <c r="Y4" i="29"/>
  <c r="Y3" i="29"/>
  <c r="Y29" i="31"/>
  <c r="Y31" i="31"/>
  <c r="Y6" i="31"/>
  <c r="Z5" i="31" s="1"/>
  <c r="Y32" i="29"/>
  <c r="Y23" i="29"/>
  <c r="Z15" i="34"/>
  <c r="Z6" i="34" s="1"/>
  <c r="AA5" i="34" s="1"/>
  <c r="Z33" i="34"/>
  <c r="Y20" i="29" l="1"/>
  <c r="Z3" i="35"/>
  <c r="Z4" i="35"/>
  <c r="Z15" i="35" s="1"/>
  <c r="Z23" i="35"/>
  <c r="Z31" i="35" s="1"/>
  <c r="Y6" i="30"/>
  <c r="Z5" i="30" s="1"/>
  <c r="Z3" i="30" s="1"/>
  <c r="X35" i="32"/>
  <c r="X6" i="32"/>
  <c r="Y5" i="32" s="1"/>
  <c r="X24" i="32"/>
  <c r="Y22" i="32" s="1"/>
  <c r="Y24" i="31"/>
  <c r="Z22" i="31" s="1"/>
  <c r="AA4" i="34"/>
  <c r="AA3" i="34"/>
  <c r="Z4" i="31"/>
  <c r="Z3" i="31"/>
  <c r="Y15" i="29"/>
  <c r="Y33" i="29"/>
  <c r="Y31" i="29"/>
  <c r="Y29" i="29"/>
  <c r="Y24" i="29" s="1"/>
  <c r="Z22" i="29" s="1"/>
  <c r="AA23" i="34"/>
  <c r="Z29" i="35" l="1"/>
  <c r="Z20" i="35"/>
  <c r="Z6" i="35" s="1"/>
  <c r="AA5" i="35" s="1"/>
  <c r="Z33" i="35"/>
  <c r="Z4" i="30"/>
  <c r="Z23" i="30"/>
  <c r="AA20" i="34"/>
  <c r="Y6" i="29"/>
  <c r="Z5" i="29" s="1"/>
  <c r="Z3" i="29" s="1"/>
  <c r="Y32" i="32"/>
  <c r="Y23" i="32"/>
  <c r="Y4" i="32"/>
  <c r="Y3" i="32"/>
  <c r="Z32" i="29"/>
  <c r="Z29" i="30"/>
  <c r="Z31" i="30"/>
  <c r="Z24" i="35"/>
  <c r="AA22" i="35" s="1"/>
  <c r="Z15" i="30"/>
  <c r="Z33" i="30"/>
  <c r="AA29" i="34"/>
  <c r="AA32" i="34"/>
  <c r="AA31" i="34"/>
  <c r="Z15" i="31"/>
  <c r="Z33" i="31"/>
  <c r="Z4" i="29"/>
  <c r="Z32" i="31"/>
  <c r="Z23" i="31"/>
  <c r="Z20" i="31" s="1"/>
  <c r="AA33" i="34"/>
  <c r="AA15" i="34"/>
  <c r="Z20" i="30" l="1"/>
  <c r="Z23" i="29"/>
  <c r="Z20" i="29" s="1"/>
  <c r="Y20" i="32"/>
  <c r="Z6" i="30"/>
  <c r="AA5" i="30" s="1"/>
  <c r="AA4" i="30" s="1"/>
  <c r="Z24" i="30"/>
  <c r="AA22" i="30" s="1"/>
  <c r="AA23" i="30" s="1"/>
  <c r="AA24" i="34"/>
  <c r="AB22" i="34" s="1"/>
  <c r="Y15" i="32"/>
  <c r="Y33" i="32"/>
  <c r="Y29" i="32"/>
  <c r="Y31" i="32"/>
  <c r="Z6" i="31"/>
  <c r="AA5" i="31" s="1"/>
  <c r="Z31" i="31"/>
  <c r="Z29" i="31"/>
  <c r="Z24" i="31" s="1"/>
  <c r="AA22" i="31" s="1"/>
  <c r="Z29" i="29"/>
  <c r="Z31" i="29"/>
  <c r="Z33" i="29"/>
  <c r="Z15" i="29"/>
  <c r="AA32" i="35"/>
  <c r="AA23" i="35"/>
  <c r="AA4" i="35"/>
  <c r="AA20" i="35" s="1"/>
  <c r="AA3" i="35"/>
  <c r="AA6" i="34"/>
  <c r="AB5" i="34" s="1"/>
  <c r="AA20" i="30" l="1"/>
  <c r="AA3" i="30"/>
  <c r="Z6" i="29"/>
  <c r="AA5" i="29" s="1"/>
  <c r="AA32" i="30"/>
  <c r="AB23" i="34"/>
  <c r="AB31" i="34" s="1"/>
  <c r="Y6" i="32"/>
  <c r="Z5" i="32" s="1"/>
  <c r="AA32" i="31"/>
  <c r="AA23" i="31"/>
  <c r="AA15" i="30"/>
  <c r="AA33" i="30"/>
  <c r="AA29" i="35"/>
  <c r="AA31" i="35"/>
  <c r="AB3" i="34"/>
  <c r="AB4" i="34"/>
  <c r="AA29" i="30"/>
  <c r="AA31" i="30"/>
  <c r="AA4" i="29"/>
  <c r="AA3" i="29"/>
  <c r="Z24" i="29"/>
  <c r="AA22" i="29" s="1"/>
  <c r="AA15" i="35"/>
  <c r="AA33" i="35"/>
  <c r="AA3" i="31"/>
  <c r="AA4" i="31"/>
  <c r="AA20" i="31" s="1"/>
  <c r="AB20" i="34" l="1"/>
  <c r="AB32" i="34"/>
  <c r="AB29" i="34"/>
  <c r="AA24" i="30"/>
  <c r="AB22" i="30" s="1"/>
  <c r="AB32" i="30" s="1"/>
  <c r="AA6" i="35"/>
  <c r="AB5" i="35" s="1"/>
  <c r="AB3" i="35" s="1"/>
  <c r="Y35" i="32"/>
  <c r="Y24" i="32"/>
  <c r="Z22" i="32" s="1"/>
  <c r="Z4" i="32"/>
  <c r="Z3" i="32"/>
  <c r="AA33" i="29"/>
  <c r="AA15" i="29"/>
  <c r="AA32" i="29"/>
  <c r="AA23" i="29"/>
  <c r="AA20" i="29" s="1"/>
  <c r="AA33" i="31"/>
  <c r="AA15" i="31"/>
  <c r="AB33" i="34"/>
  <c r="AB15" i="34"/>
  <c r="AA24" i="35"/>
  <c r="AB22" i="35" s="1"/>
  <c r="AA31" i="31"/>
  <c r="AA29" i="31"/>
  <c r="AA6" i="30"/>
  <c r="AB5" i="30" s="1"/>
  <c r="AB24" i="34" l="1"/>
  <c r="AC22" i="34" s="1"/>
  <c r="AB4" i="35"/>
  <c r="AB33" i="35" s="1"/>
  <c r="AB23" i="30"/>
  <c r="AB29" i="30" s="1"/>
  <c r="AA6" i="31"/>
  <c r="AB5" i="31" s="1"/>
  <c r="AB3" i="31" s="1"/>
  <c r="Z33" i="32"/>
  <c r="Z15" i="32"/>
  <c r="Z32" i="32"/>
  <c r="Z23" i="32"/>
  <c r="Z20" i="32" s="1"/>
  <c r="AB3" i="30"/>
  <c r="AB4" i="30"/>
  <c r="AB20" i="30" s="1"/>
  <c r="AB32" i="35"/>
  <c r="AB23" i="35"/>
  <c r="AA24" i="31"/>
  <c r="AB22" i="31" s="1"/>
  <c r="AB6" i="34"/>
  <c r="AC5" i="34" s="1"/>
  <c r="AA31" i="29"/>
  <c r="AA29" i="29"/>
  <c r="AA6" i="29"/>
  <c r="AB5" i="29" s="1"/>
  <c r="AB20" i="35" l="1"/>
  <c r="AB15" i="35"/>
  <c r="AA24" i="29"/>
  <c r="AB22" i="29" s="1"/>
  <c r="AB23" i="29" s="1"/>
  <c r="AB4" i="31"/>
  <c r="AB31" i="30"/>
  <c r="AB24" i="30" s="1"/>
  <c r="AC22" i="30" s="1"/>
  <c r="AC32" i="30" s="1"/>
  <c r="Z35" i="32"/>
  <c r="Z31" i="32"/>
  <c r="Z29" i="32"/>
  <c r="AB4" i="29"/>
  <c r="AB20" i="29" s="1"/>
  <c r="AB3" i="29"/>
  <c r="AC4" i="34"/>
  <c r="AC3" i="34"/>
  <c r="AC23" i="34"/>
  <c r="AB32" i="31"/>
  <c r="AB23" i="31"/>
  <c r="AB15" i="30"/>
  <c r="AB33" i="30"/>
  <c r="AB29" i="35"/>
  <c r="AB31" i="35"/>
  <c r="AC20" i="34" l="1"/>
  <c r="AB6" i="35"/>
  <c r="AC5" i="35" s="1"/>
  <c r="AC4" i="35" s="1"/>
  <c r="AB6" i="30"/>
  <c r="AC5" i="30" s="1"/>
  <c r="AB32" i="29"/>
  <c r="AB33" i="31"/>
  <c r="AB20" i="31"/>
  <c r="Z24" i="32"/>
  <c r="AA22" i="32" s="1"/>
  <c r="AA32" i="32" s="1"/>
  <c r="AB15" i="31"/>
  <c r="Z6" i="32"/>
  <c r="AA5" i="32" s="1"/>
  <c r="AC3" i="30"/>
  <c r="AC4" i="30"/>
  <c r="AC29" i="34"/>
  <c r="AC32" i="34"/>
  <c r="AC31" i="34"/>
  <c r="AB24" i="35"/>
  <c r="AC22" i="35" s="1"/>
  <c r="AB29" i="31"/>
  <c r="AB31" i="31"/>
  <c r="AC33" i="34"/>
  <c r="AC15" i="34"/>
  <c r="AC23" i="30"/>
  <c r="AB31" i="29"/>
  <c r="AB29" i="29"/>
  <c r="AB33" i="29"/>
  <c r="AB15" i="29"/>
  <c r="AC20" i="30" l="1"/>
  <c r="AB6" i="31"/>
  <c r="AC5" i="31" s="1"/>
  <c r="AC3" i="35"/>
  <c r="AB24" i="31"/>
  <c r="AC22" i="31" s="1"/>
  <c r="AC32" i="31" s="1"/>
  <c r="AC24" i="34"/>
  <c r="AD22" i="34" s="1"/>
  <c r="AA3" i="32"/>
  <c r="AA4" i="32"/>
  <c r="AA23" i="32"/>
  <c r="AC4" i="31"/>
  <c r="AC3" i="31"/>
  <c r="AC15" i="35"/>
  <c r="AC33" i="35"/>
  <c r="AC29" i="30"/>
  <c r="AC31" i="30"/>
  <c r="AC6" i="34"/>
  <c r="AD5" i="34" s="1"/>
  <c r="AD23" i="34" s="1"/>
  <c r="AC15" i="30"/>
  <c r="AC33" i="30"/>
  <c r="AB6" i="29"/>
  <c r="AC5" i="29" s="1"/>
  <c r="AB24" i="29"/>
  <c r="AC22" i="29" s="1"/>
  <c r="AC32" i="35"/>
  <c r="AC23" i="35"/>
  <c r="AC20" i="35" s="1"/>
  <c r="AA20" i="32" l="1"/>
  <c r="AC23" i="31"/>
  <c r="AC20" i="31" s="1"/>
  <c r="AC24" i="30"/>
  <c r="AD22" i="30" s="1"/>
  <c r="AA31" i="32"/>
  <c r="AA29" i="32"/>
  <c r="AA15" i="32"/>
  <c r="AA33" i="32"/>
  <c r="AC31" i="35"/>
  <c r="AC29" i="35"/>
  <c r="AC23" i="29"/>
  <c r="AC32" i="29"/>
  <c r="AC6" i="30"/>
  <c r="AD5" i="30" s="1"/>
  <c r="AC4" i="29"/>
  <c r="AC3" i="29"/>
  <c r="AC6" i="35"/>
  <c r="AD5" i="35" s="1"/>
  <c r="AC29" i="31"/>
  <c r="AC31" i="31"/>
  <c r="AD31" i="34"/>
  <c r="AD32" i="34"/>
  <c r="AD29" i="34"/>
  <c r="AD3" i="34"/>
  <c r="AD4" i="34"/>
  <c r="AD20" i="34" s="1"/>
  <c r="AC33" i="31"/>
  <c r="AC15" i="31"/>
  <c r="AD23" i="30" l="1"/>
  <c r="AC24" i="35"/>
  <c r="AD22" i="35" s="1"/>
  <c r="AD32" i="35" s="1"/>
  <c r="AD32" i="30"/>
  <c r="AC20" i="29"/>
  <c r="AC6" i="31"/>
  <c r="AD5" i="31" s="1"/>
  <c r="AC24" i="31"/>
  <c r="AD22" i="31" s="1"/>
  <c r="AD24" i="34"/>
  <c r="AE22" i="34" s="1"/>
  <c r="AA6" i="32"/>
  <c r="AB5" i="32" s="1"/>
  <c r="AA35" i="32"/>
  <c r="AA24" i="32"/>
  <c r="AB22" i="32" s="1"/>
  <c r="AD4" i="31"/>
  <c r="AC15" i="29"/>
  <c r="AC33" i="29"/>
  <c r="AD15" i="34"/>
  <c r="AD33" i="34"/>
  <c r="AD29" i="30"/>
  <c r="AD31" i="30"/>
  <c r="AC29" i="29"/>
  <c r="AC31" i="29"/>
  <c r="AD32" i="31"/>
  <c r="AD4" i="35"/>
  <c r="AD3" i="35"/>
  <c r="AD3" i="30"/>
  <c r="AD4" i="30"/>
  <c r="AD20" i="30" s="1"/>
  <c r="AD23" i="31" l="1"/>
  <c r="AD23" i="35"/>
  <c r="AD20" i="35" s="1"/>
  <c r="AD20" i="31"/>
  <c r="AD3" i="31"/>
  <c r="AD24" i="30"/>
  <c r="AE22" i="30" s="1"/>
  <c r="AE32" i="30" s="1"/>
  <c r="AD6" i="34"/>
  <c r="AE5" i="34" s="1"/>
  <c r="AE23" i="34" s="1"/>
  <c r="AE29" i="34" s="1"/>
  <c r="AB23" i="32"/>
  <c r="AB32" i="32"/>
  <c r="AB4" i="32"/>
  <c r="AB3" i="32"/>
  <c r="AC6" i="29"/>
  <c r="AD5" i="29" s="1"/>
  <c r="AD15" i="35"/>
  <c r="AD33" i="35"/>
  <c r="AC24" i="29"/>
  <c r="AD22" i="29" s="1"/>
  <c r="AD15" i="31"/>
  <c r="AD33" i="31"/>
  <c r="AD29" i="35"/>
  <c r="AD15" i="30"/>
  <c r="AD33" i="30"/>
  <c r="AD31" i="31"/>
  <c r="AD29" i="31"/>
  <c r="AD31" i="35" l="1"/>
  <c r="AE31" i="34"/>
  <c r="AE32" i="34"/>
  <c r="AB20" i="32"/>
  <c r="AE24" i="34"/>
  <c r="AF22" i="34" s="1"/>
  <c r="AD24" i="31"/>
  <c r="AE22" i="31" s="1"/>
  <c r="AE4" i="34"/>
  <c r="AD6" i="31"/>
  <c r="AE5" i="31" s="1"/>
  <c r="AE4" i="31" s="1"/>
  <c r="AE3" i="34"/>
  <c r="AB15" i="32"/>
  <c r="AB33" i="32"/>
  <c r="AB29" i="32"/>
  <c r="AB31" i="32"/>
  <c r="AE32" i="31"/>
  <c r="AD6" i="30"/>
  <c r="AE5" i="30" s="1"/>
  <c r="AD24" i="35"/>
  <c r="AE22" i="35" s="1"/>
  <c r="AD6" i="35"/>
  <c r="AE5" i="35" s="1"/>
  <c r="AD23" i="29"/>
  <c r="AD32" i="29"/>
  <c r="AD4" i="29"/>
  <c r="AD20" i="29" s="1"/>
  <c r="AD3" i="29"/>
  <c r="AE33" i="34" l="1"/>
  <c r="AE20" i="34"/>
  <c r="AE23" i="31"/>
  <c r="AE20" i="31" s="1"/>
  <c r="AE15" i="34"/>
  <c r="AE3" i="31"/>
  <c r="AB24" i="32"/>
  <c r="AC22" i="32" s="1"/>
  <c r="AB35" i="32"/>
  <c r="AB6" i="32"/>
  <c r="AC5" i="32" s="1"/>
  <c r="AD33" i="29"/>
  <c r="AD15" i="29"/>
  <c r="AE32" i="35"/>
  <c r="AE23" i="35"/>
  <c r="AD29" i="29"/>
  <c r="AD31" i="29"/>
  <c r="AE33" i="31"/>
  <c r="AE15" i="31"/>
  <c r="AE31" i="31"/>
  <c r="AE29" i="31"/>
  <c r="AE3" i="35"/>
  <c r="AE4" i="35"/>
  <c r="AE20" i="35" s="1"/>
  <c r="AE4" i="30"/>
  <c r="AE3" i="30"/>
  <c r="AE23" i="30"/>
  <c r="AE20" i="30" l="1"/>
  <c r="AE6" i="34"/>
  <c r="AF5" i="34" s="1"/>
  <c r="AD24" i="29"/>
  <c r="AE22" i="29" s="1"/>
  <c r="AE24" i="31"/>
  <c r="AF22" i="31" s="1"/>
  <c r="AF32" i="31" s="1"/>
  <c r="AC3" i="32"/>
  <c r="AC4" i="32"/>
  <c r="AC23" i="32"/>
  <c r="AC32" i="32"/>
  <c r="AE33" i="30"/>
  <c r="AE15" i="30"/>
  <c r="AE29" i="35"/>
  <c r="AE31" i="35"/>
  <c r="AE15" i="35"/>
  <c r="AE33" i="35"/>
  <c r="AE31" i="30"/>
  <c r="AE29" i="30"/>
  <c r="AE6" i="31"/>
  <c r="AF5" i="31" s="1"/>
  <c r="AF23" i="31" s="1"/>
  <c r="AD6" i="29"/>
  <c r="AE5" i="29" s="1"/>
  <c r="AE23" i="29" s="1"/>
  <c r="AE32" i="29"/>
  <c r="AF3" i="34"/>
  <c r="AF4" i="34"/>
  <c r="AF23" i="34"/>
  <c r="AF20" i="34" l="1"/>
  <c r="AC20" i="32"/>
  <c r="AE24" i="35"/>
  <c r="AF22" i="35" s="1"/>
  <c r="AF32" i="35" s="1"/>
  <c r="AE24" i="30"/>
  <c r="AF22" i="30" s="1"/>
  <c r="AF32" i="30" s="1"/>
  <c r="AC31" i="32"/>
  <c r="AC29" i="32"/>
  <c r="AC15" i="32"/>
  <c r="AC33" i="32"/>
  <c r="AF29" i="31"/>
  <c r="AF31" i="31"/>
  <c r="AF29" i="34"/>
  <c r="AF31" i="34"/>
  <c r="AF32" i="34"/>
  <c r="AF3" i="31"/>
  <c r="AF4" i="31"/>
  <c r="AF20" i="31" s="1"/>
  <c r="AF15" i="34"/>
  <c r="AF33" i="34"/>
  <c r="AE31" i="29"/>
  <c r="AE29" i="29"/>
  <c r="AE6" i="30"/>
  <c r="AF5" i="30" s="1"/>
  <c r="AE4" i="29"/>
  <c r="AE20" i="29" s="1"/>
  <c r="AE3" i="29"/>
  <c r="AE6" i="35"/>
  <c r="AF5" i="35" s="1"/>
  <c r="AF24" i="31" l="1"/>
  <c r="AG22" i="31" s="1"/>
  <c r="AC6" i="32"/>
  <c r="AD5" i="32" s="1"/>
  <c r="AC35" i="32"/>
  <c r="AC24" i="32"/>
  <c r="AD22" i="32" s="1"/>
  <c r="AF4" i="35"/>
  <c r="AF3" i="35"/>
  <c r="AF23" i="35"/>
  <c r="AF6" i="34"/>
  <c r="AG5" i="34" s="1"/>
  <c r="AG32" i="31"/>
  <c r="AF3" i="30"/>
  <c r="AF4" i="30"/>
  <c r="AE24" i="29"/>
  <c r="AF22" i="29" s="1"/>
  <c r="AF23" i="30"/>
  <c r="AE33" i="29"/>
  <c r="AE15" i="29"/>
  <c r="AF15" i="31"/>
  <c r="AF6" i="31" s="1"/>
  <c r="AG5" i="31" s="1"/>
  <c r="AG23" i="31" s="1"/>
  <c r="AF33" i="31"/>
  <c r="AF24" i="34"/>
  <c r="AG22" i="34" s="1"/>
  <c r="AF20" i="30" l="1"/>
  <c r="AF20" i="35"/>
  <c r="AE6" i="29"/>
  <c r="AF5" i="29" s="1"/>
  <c r="AG23" i="34"/>
  <c r="AG29" i="34" s="1"/>
  <c r="AD32" i="32"/>
  <c r="AD23" i="32"/>
  <c r="AD4" i="32"/>
  <c r="AD3" i="32"/>
  <c r="AG31" i="31"/>
  <c r="AG29" i="31"/>
  <c r="AG24" i="31" s="1"/>
  <c r="AH22" i="31" s="1"/>
  <c r="AF32" i="29"/>
  <c r="AF23" i="29"/>
  <c r="AG3" i="31"/>
  <c r="AG4" i="31"/>
  <c r="AG20" i="31" s="1"/>
  <c r="AF31" i="30"/>
  <c r="AF29" i="30"/>
  <c r="AF33" i="30"/>
  <c r="AF15" i="30"/>
  <c r="AG4" i="34"/>
  <c r="AG20" i="34" s="1"/>
  <c r="AG3" i="34"/>
  <c r="AF4" i="29"/>
  <c r="AF20" i="29" s="1"/>
  <c r="AF3" i="29"/>
  <c r="AF29" i="35"/>
  <c r="AF31" i="35"/>
  <c r="AF15" i="35"/>
  <c r="AF33" i="35"/>
  <c r="AF6" i="35" l="1"/>
  <c r="AG5" i="35" s="1"/>
  <c r="AD20" i="32"/>
  <c r="AG32" i="34"/>
  <c r="AG31" i="34"/>
  <c r="AF6" i="30"/>
  <c r="AG5" i="30" s="1"/>
  <c r="AG3" i="30" s="1"/>
  <c r="AD15" i="32"/>
  <c r="AD33" i="32"/>
  <c r="AD31" i="32"/>
  <c r="AD29" i="32"/>
  <c r="AG3" i="35"/>
  <c r="AG4" i="35"/>
  <c r="AF15" i="29"/>
  <c r="AF33" i="29"/>
  <c r="AF24" i="35"/>
  <c r="AG22" i="35" s="1"/>
  <c r="AF24" i="30"/>
  <c r="AG22" i="30" s="1"/>
  <c r="AF29" i="29"/>
  <c r="AF31" i="29"/>
  <c r="AG15" i="34"/>
  <c r="AG33" i="34"/>
  <c r="AG4" i="30"/>
  <c r="AH32" i="31"/>
  <c r="AG33" i="31"/>
  <c r="AG15" i="31"/>
  <c r="AG24" i="34"/>
  <c r="AH22" i="34" s="1"/>
  <c r="AG6" i="34" l="1"/>
  <c r="AH5" i="34" s="1"/>
  <c r="AD6" i="32"/>
  <c r="AE5" i="32" s="1"/>
  <c r="AH23" i="34"/>
  <c r="AG15" i="30"/>
  <c r="AG33" i="30"/>
  <c r="AG23" i="35"/>
  <c r="AG20" i="35" s="1"/>
  <c r="AG32" i="35"/>
  <c r="AG33" i="35"/>
  <c r="AG15" i="35"/>
  <c r="AG6" i="31"/>
  <c r="AH5" i="31" s="1"/>
  <c r="AF24" i="29"/>
  <c r="AG22" i="29" s="1"/>
  <c r="AF6" i="29"/>
  <c r="AG5" i="29" s="1"/>
  <c r="AH3" i="34"/>
  <c r="AH4" i="34"/>
  <c r="AH20" i="34" s="1"/>
  <c r="AG32" i="30"/>
  <c r="AG23" i="30"/>
  <c r="AG20" i="30" s="1"/>
  <c r="AE3" i="32" l="1"/>
  <c r="AE4" i="32"/>
  <c r="AD35" i="32"/>
  <c r="AD24" i="32"/>
  <c r="AE22" i="32" s="1"/>
  <c r="AG29" i="30"/>
  <c r="AG31" i="30"/>
  <c r="AG6" i="35"/>
  <c r="AH5" i="35" s="1"/>
  <c r="AG29" i="35"/>
  <c r="AG31" i="35"/>
  <c r="AG32" i="29"/>
  <c r="AG23" i="29"/>
  <c r="AG4" i="29"/>
  <c r="AG20" i="29" s="1"/>
  <c r="AG3" i="29"/>
  <c r="AH33" i="34"/>
  <c r="AH15" i="34"/>
  <c r="AH3" i="31"/>
  <c r="AH4" i="31"/>
  <c r="AH23" i="31"/>
  <c r="AG6" i="30"/>
  <c r="AH5" i="30" s="1"/>
  <c r="AH32" i="34"/>
  <c r="AH31" i="34"/>
  <c r="AH29" i="34"/>
  <c r="AH20" i="31" l="1"/>
  <c r="AG24" i="30"/>
  <c r="AH22" i="30" s="1"/>
  <c r="AH32" i="30" s="1"/>
  <c r="AE32" i="32"/>
  <c r="AE23" i="32"/>
  <c r="AE20" i="32" s="1"/>
  <c r="AE15" i="32"/>
  <c r="AE33" i="32"/>
  <c r="AH4" i="30"/>
  <c r="AH3" i="30"/>
  <c r="AH31" i="31"/>
  <c r="AH29" i="31"/>
  <c r="AG24" i="35"/>
  <c r="AH22" i="35" s="1"/>
  <c r="AH3" i="35"/>
  <c r="AH4" i="35"/>
  <c r="AG33" i="29"/>
  <c r="AG15" i="29"/>
  <c r="AH15" i="31"/>
  <c r="AH33" i="31"/>
  <c r="AG29" i="29"/>
  <c r="AG31" i="29"/>
  <c r="AH24" i="34"/>
  <c r="AI22" i="34" s="1"/>
  <c r="AH6" i="34"/>
  <c r="AI5" i="34" s="1"/>
  <c r="AH23" i="30"/>
  <c r="AH20" i="30" l="1"/>
  <c r="AI23" i="34"/>
  <c r="AI29" i="34" s="1"/>
  <c r="AE6" i="32"/>
  <c r="AF5" i="32" s="1"/>
  <c r="AE29" i="32"/>
  <c r="AE31" i="32"/>
  <c r="AI31" i="34"/>
  <c r="AH6" i="31"/>
  <c r="AI5" i="31" s="1"/>
  <c r="AH24" i="31"/>
  <c r="AI22" i="31" s="1"/>
  <c r="AG24" i="29"/>
  <c r="AH22" i="29" s="1"/>
  <c r="AG6" i="29"/>
  <c r="AH5" i="29" s="1"/>
  <c r="AH33" i="35"/>
  <c r="AH15" i="35"/>
  <c r="AH29" i="30"/>
  <c r="AH31" i="30"/>
  <c r="AI3" i="34"/>
  <c r="AI4" i="34"/>
  <c r="AI20" i="34" s="1"/>
  <c r="AH32" i="35"/>
  <c r="AH23" i="35"/>
  <c r="AH20" i="35" s="1"/>
  <c r="AH33" i="30"/>
  <c r="AH15" i="30"/>
  <c r="AI32" i="34" l="1"/>
  <c r="AH24" i="30"/>
  <c r="AI22" i="30" s="1"/>
  <c r="AI32" i="30" s="1"/>
  <c r="AF4" i="32"/>
  <c r="AF3" i="32"/>
  <c r="AE35" i="32"/>
  <c r="AE24" i="32"/>
  <c r="AF22" i="32" s="1"/>
  <c r="AH6" i="30"/>
  <c r="AI5" i="30" s="1"/>
  <c r="AH23" i="29"/>
  <c r="AH32" i="29"/>
  <c r="AI32" i="31"/>
  <c r="AI23" i="31"/>
  <c r="AI15" i="34"/>
  <c r="AI33" i="34"/>
  <c r="AI3" i="31"/>
  <c r="AI4" i="31"/>
  <c r="AI20" i="31" s="1"/>
  <c r="AH6" i="35"/>
  <c r="AI5" i="35" s="1"/>
  <c r="AH31" i="35"/>
  <c r="AH29" i="35"/>
  <c r="AH3" i="29"/>
  <c r="AH4" i="29"/>
  <c r="AH20" i="29" s="1"/>
  <c r="AI24" i="34"/>
  <c r="AJ22" i="34" s="1"/>
  <c r="AI23" i="30" l="1"/>
  <c r="AH24" i="35"/>
  <c r="AI22" i="35" s="1"/>
  <c r="AI23" i="35" s="1"/>
  <c r="AF32" i="32"/>
  <c r="AF23" i="32"/>
  <c r="AF20" i="32" s="1"/>
  <c r="AF33" i="32"/>
  <c r="AF15" i="32"/>
  <c r="AI3" i="35"/>
  <c r="AI4" i="35"/>
  <c r="AI29" i="30"/>
  <c r="AI31" i="30"/>
  <c r="AI6" i="34"/>
  <c r="AJ5" i="34" s="1"/>
  <c r="AJ23" i="34" s="1"/>
  <c r="AH31" i="29"/>
  <c r="AH29" i="29"/>
  <c r="AH15" i="29"/>
  <c r="AH33" i="29"/>
  <c r="AI29" i="31"/>
  <c r="AI31" i="31"/>
  <c r="AI15" i="31"/>
  <c r="AI33" i="31"/>
  <c r="AI4" i="30"/>
  <c r="AI20" i="30" s="1"/>
  <c r="AI3" i="30"/>
  <c r="AH6" i="29" l="1"/>
  <c r="AI5" i="29" s="1"/>
  <c r="AI32" i="35"/>
  <c r="AI20" i="35"/>
  <c r="AI24" i="31"/>
  <c r="AJ22" i="31" s="1"/>
  <c r="AJ32" i="31" s="1"/>
  <c r="AH24" i="29"/>
  <c r="AI22" i="29" s="1"/>
  <c r="AI23" i="29" s="1"/>
  <c r="AF35" i="32"/>
  <c r="AF29" i="32"/>
  <c r="AF31" i="32"/>
  <c r="AJ31" i="34"/>
  <c r="AJ29" i="34"/>
  <c r="AJ32" i="34"/>
  <c r="AI24" i="30"/>
  <c r="AJ22" i="30" s="1"/>
  <c r="AI6" i="31"/>
  <c r="AJ5" i="31" s="1"/>
  <c r="AI15" i="35"/>
  <c r="AI33" i="35"/>
  <c r="AI33" i="30"/>
  <c r="AI15" i="30"/>
  <c r="AI6" i="30" s="1"/>
  <c r="AJ5" i="30" s="1"/>
  <c r="AI29" i="35"/>
  <c r="AI31" i="35"/>
  <c r="AI4" i="29"/>
  <c r="AI20" i="29" s="1"/>
  <c r="AI3" i="29"/>
  <c r="AJ4" i="34"/>
  <c r="AJ20" i="34" s="1"/>
  <c r="AJ3" i="34"/>
  <c r="AI6" i="35" l="1"/>
  <c r="AJ5" i="35" s="1"/>
  <c r="AI32" i="29"/>
  <c r="AJ24" i="34"/>
  <c r="AK22" i="34" s="1"/>
  <c r="AF24" i="32"/>
  <c r="AG22" i="32" s="1"/>
  <c r="AF6" i="32"/>
  <c r="AG5" i="32" s="1"/>
  <c r="AJ32" i="30"/>
  <c r="AJ23" i="30"/>
  <c r="AJ4" i="35"/>
  <c r="AJ3" i="35"/>
  <c r="AJ3" i="30"/>
  <c r="AJ4" i="30"/>
  <c r="AJ20" i="30" s="1"/>
  <c r="AJ4" i="31"/>
  <c r="AJ3" i="31"/>
  <c r="AJ23" i="31"/>
  <c r="AI15" i="29"/>
  <c r="AI33" i="29"/>
  <c r="AJ15" i="34"/>
  <c r="AJ33" i="34"/>
  <c r="AI24" i="35"/>
  <c r="AJ22" i="35" s="1"/>
  <c r="AI29" i="29"/>
  <c r="AI31" i="29"/>
  <c r="AJ20" i="31" l="1"/>
  <c r="AI6" i="29"/>
  <c r="AJ5" i="29" s="1"/>
  <c r="AJ3" i="29" s="1"/>
  <c r="AG4" i="32"/>
  <c r="AG3" i="32"/>
  <c r="AG32" i="32"/>
  <c r="AG23" i="32"/>
  <c r="AJ31" i="31"/>
  <c r="AJ29" i="31"/>
  <c r="AJ15" i="30"/>
  <c r="AJ33" i="30"/>
  <c r="AJ29" i="30"/>
  <c r="AJ31" i="30"/>
  <c r="AJ32" i="35"/>
  <c r="AJ23" i="35"/>
  <c r="AJ20" i="35" s="1"/>
  <c r="AI24" i="29"/>
  <c r="AJ22" i="29" s="1"/>
  <c r="AJ6" i="34"/>
  <c r="AK5" i="34" s="1"/>
  <c r="AJ4" i="29"/>
  <c r="AJ33" i="31"/>
  <c r="AJ15" i="31"/>
  <c r="AJ33" i="35"/>
  <c r="AJ15" i="35"/>
  <c r="AJ24" i="30" l="1"/>
  <c r="AK22" i="30" s="1"/>
  <c r="AG20" i="32"/>
  <c r="AJ24" i="31"/>
  <c r="AK22" i="31" s="1"/>
  <c r="AK32" i="31" s="1"/>
  <c r="AG29" i="32"/>
  <c r="AG31" i="32"/>
  <c r="AG15" i="32"/>
  <c r="AG33" i="32"/>
  <c r="AJ15" i="29"/>
  <c r="AJ33" i="29"/>
  <c r="AJ6" i="31"/>
  <c r="AK5" i="31" s="1"/>
  <c r="AJ23" i="29"/>
  <c r="AJ20" i="29" s="1"/>
  <c r="AJ32" i="29"/>
  <c r="AJ6" i="35"/>
  <c r="AK5" i="35" s="1"/>
  <c r="AJ31" i="35"/>
  <c r="AJ29" i="35"/>
  <c r="AJ6" i="30"/>
  <c r="AK5" i="30" s="1"/>
  <c r="AK23" i="30" s="1"/>
  <c r="AK3" i="34"/>
  <c r="AK4" i="34"/>
  <c r="AK23" i="34"/>
  <c r="AK32" i="30"/>
  <c r="AK20" i="34" l="1"/>
  <c r="AG35" i="32"/>
  <c r="AK23" i="31"/>
  <c r="AJ24" i="35"/>
  <c r="AK22" i="35" s="1"/>
  <c r="AK23" i="35" s="1"/>
  <c r="AG24" i="32"/>
  <c r="AH22" i="32" s="1"/>
  <c r="AH32" i="32" s="1"/>
  <c r="AK29" i="31"/>
  <c r="AK31" i="31"/>
  <c r="AK32" i="34"/>
  <c r="AK29" i="34"/>
  <c r="AK31" i="34"/>
  <c r="AK3" i="30"/>
  <c r="AK4" i="30"/>
  <c r="AK20" i="30" s="1"/>
  <c r="AK4" i="31"/>
  <c r="AK20" i="31" s="1"/>
  <c r="AK3" i="31"/>
  <c r="AK4" i="35"/>
  <c r="AK3" i="35"/>
  <c r="AK33" i="34"/>
  <c r="AK15" i="34"/>
  <c r="AK29" i="30"/>
  <c r="AK31" i="30"/>
  <c r="AJ29" i="29"/>
  <c r="AJ31" i="29"/>
  <c r="AJ6" i="29"/>
  <c r="AK5" i="29" s="1"/>
  <c r="AG6" i="32" l="1"/>
  <c r="AH5" i="32" s="1"/>
  <c r="AH3" i="32" s="1"/>
  <c r="AK32" i="35"/>
  <c r="AK20" i="35"/>
  <c r="AK6" i="34"/>
  <c r="AL5" i="34" s="1"/>
  <c r="AL4" i="34"/>
  <c r="AL3" i="34"/>
  <c r="AK24" i="30"/>
  <c r="AL22" i="30" s="1"/>
  <c r="AK33" i="30"/>
  <c r="AK15" i="30"/>
  <c r="AK31" i="35"/>
  <c r="AK29" i="35"/>
  <c r="AK24" i="31"/>
  <c r="AL22" i="31" s="1"/>
  <c r="AK4" i="29"/>
  <c r="AK3" i="29"/>
  <c r="AK33" i="35"/>
  <c r="AK15" i="35"/>
  <c r="AJ24" i="29"/>
  <c r="AK22" i="29" s="1"/>
  <c r="AK15" i="31"/>
  <c r="AK33" i="31"/>
  <c r="AK24" i="34"/>
  <c r="AL22" i="34" s="1"/>
  <c r="AL23" i="34" s="1"/>
  <c r="AH23" i="32" l="1"/>
  <c r="AH31" i="32" s="1"/>
  <c r="AH4" i="32"/>
  <c r="AH15" i="32" s="1"/>
  <c r="AL20" i="34"/>
  <c r="AK6" i="35"/>
  <c r="AL5" i="35" s="1"/>
  <c r="AL3" i="35" s="1"/>
  <c r="AK6" i="30"/>
  <c r="AL5" i="30" s="1"/>
  <c r="AL3" i="30" s="1"/>
  <c r="AK23" i="29"/>
  <c r="AK20" i="29" s="1"/>
  <c r="AK32" i="29"/>
  <c r="AK6" i="31"/>
  <c r="AL5" i="31" s="1"/>
  <c r="AL23" i="31" s="1"/>
  <c r="AL31" i="34"/>
  <c r="AL29" i="34"/>
  <c r="AL32" i="34"/>
  <c r="AK33" i="29"/>
  <c r="AK15" i="29"/>
  <c r="AK24" i="35"/>
  <c r="AL22" i="35" s="1"/>
  <c r="AL15" i="34"/>
  <c r="AL33" i="34"/>
  <c r="AL32" i="31"/>
  <c r="AL32" i="30"/>
  <c r="AH33" i="32" l="1"/>
  <c r="AH29" i="32"/>
  <c r="AH24" i="32" s="1"/>
  <c r="AI22" i="32" s="1"/>
  <c r="AH20" i="32"/>
  <c r="AH6" i="32" s="1"/>
  <c r="AI5" i="32" s="1"/>
  <c r="AL4" i="35"/>
  <c r="AL15" i="35" s="1"/>
  <c r="AL23" i="30"/>
  <c r="AL4" i="30"/>
  <c r="AL20" i="30" s="1"/>
  <c r="AH35" i="32"/>
  <c r="AL29" i="30"/>
  <c r="AL31" i="30"/>
  <c r="AL29" i="31"/>
  <c r="AL31" i="31"/>
  <c r="AL6" i="34"/>
  <c r="AM5" i="34" s="1"/>
  <c r="AL33" i="30"/>
  <c r="AL32" i="35"/>
  <c r="AL23" i="35"/>
  <c r="AL24" i="34"/>
  <c r="AM22" i="34" s="1"/>
  <c r="AL3" i="31"/>
  <c r="AL4" i="31"/>
  <c r="AL20" i="31" s="1"/>
  <c r="AK6" i="29"/>
  <c r="AL5" i="29" s="1"/>
  <c r="AK31" i="29"/>
  <c r="AK29" i="29"/>
  <c r="AL33" i="35" l="1"/>
  <c r="AL20" i="35"/>
  <c r="AL6" i="35" s="1"/>
  <c r="AM5" i="35" s="1"/>
  <c r="AL15" i="30"/>
  <c r="AK24" i="29"/>
  <c r="AL22" i="29" s="1"/>
  <c r="AL32" i="29" s="1"/>
  <c r="AM23" i="34"/>
  <c r="AM31" i="34" s="1"/>
  <c r="AL24" i="31"/>
  <c r="AM22" i="31" s="1"/>
  <c r="AM32" i="31" s="1"/>
  <c r="AL24" i="30"/>
  <c r="AM22" i="30" s="1"/>
  <c r="AI3" i="32"/>
  <c r="AI4" i="32"/>
  <c r="AI32" i="32"/>
  <c r="AI23" i="32"/>
  <c r="AL23" i="29"/>
  <c r="AL33" i="31"/>
  <c r="AL15" i="31"/>
  <c r="AL6" i="30"/>
  <c r="AM5" i="30" s="1"/>
  <c r="AL3" i="29"/>
  <c r="AL4" i="29"/>
  <c r="AL20" i="29" s="1"/>
  <c r="AL29" i="35"/>
  <c r="AL31" i="35"/>
  <c r="AM32" i="34"/>
  <c r="AM3" i="34"/>
  <c r="AM4" i="34"/>
  <c r="AM20" i="34" s="1"/>
  <c r="AI20" i="32" l="1"/>
  <c r="AM23" i="30"/>
  <c r="AM29" i="34"/>
  <c r="AM32" i="30"/>
  <c r="AI33" i="32"/>
  <c r="AI15" i="32"/>
  <c r="AI31" i="32"/>
  <c r="AI29" i="32"/>
  <c r="AM4" i="35"/>
  <c r="AM3" i="35"/>
  <c r="AM24" i="34"/>
  <c r="AN22" i="34" s="1"/>
  <c r="AL24" i="35"/>
  <c r="AM22" i="35" s="1"/>
  <c r="AM31" i="30"/>
  <c r="AM29" i="30"/>
  <c r="AL6" i="31"/>
  <c r="AM5" i="31" s="1"/>
  <c r="AM33" i="34"/>
  <c r="AM15" i="34"/>
  <c r="AL15" i="29"/>
  <c r="AL33" i="29"/>
  <c r="AM4" i="30"/>
  <c r="AM20" i="30" s="1"/>
  <c r="AM3" i="30"/>
  <c r="AL31" i="29"/>
  <c r="AL29" i="29"/>
  <c r="AL24" i="29" l="1"/>
  <c r="AM22" i="29" s="1"/>
  <c r="AI35" i="32"/>
  <c r="AI6" i="32"/>
  <c r="AJ5" i="32" s="1"/>
  <c r="AM23" i="35"/>
  <c r="AM20" i="35" s="1"/>
  <c r="AM32" i="35"/>
  <c r="AM3" i="31"/>
  <c r="AM4" i="31"/>
  <c r="AM23" i="31"/>
  <c r="AM15" i="30"/>
  <c r="AM6" i="30" s="1"/>
  <c r="AN5" i="30" s="1"/>
  <c r="AM33" i="30"/>
  <c r="AM32" i="29"/>
  <c r="AL6" i="29"/>
  <c r="AM5" i="29" s="1"/>
  <c r="AM6" i="34"/>
  <c r="AN5" i="34" s="1"/>
  <c r="AM24" i="30"/>
  <c r="AN22" i="30" s="1"/>
  <c r="AM15" i="35"/>
  <c r="AM33" i="35"/>
  <c r="AM20" i="31" l="1"/>
  <c r="AJ4" i="32"/>
  <c r="AJ3" i="32"/>
  <c r="AI24" i="32"/>
  <c r="AJ22" i="32" s="1"/>
  <c r="AM6" i="35"/>
  <c r="AN5" i="35" s="1"/>
  <c r="AN32" i="30"/>
  <c r="AN23" i="30"/>
  <c r="AM31" i="31"/>
  <c r="AM29" i="31"/>
  <c r="AN4" i="34"/>
  <c r="AN3" i="34"/>
  <c r="AN23" i="34"/>
  <c r="AM3" i="29"/>
  <c r="AM4" i="29"/>
  <c r="AM15" i="31"/>
  <c r="AM33" i="31"/>
  <c r="AM23" i="29"/>
  <c r="AN4" i="30"/>
  <c r="AN20" i="30" s="1"/>
  <c r="AN3" i="30"/>
  <c r="AM31" i="35"/>
  <c r="AM29" i="35"/>
  <c r="AM20" i="29" l="1"/>
  <c r="AN20" i="34"/>
  <c r="AM24" i="31"/>
  <c r="AN22" i="31" s="1"/>
  <c r="AN32" i="31" s="1"/>
  <c r="AM6" i="31"/>
  <c r="AN5" i="31" s="1"/>
  <c r="AN4" i="31" s="1"/>
  <c r="AM24" i="35"/>
  <c r="AN22" i="35" s="1"/>
  <c r="AN32" i="35" s="1"/>
  <c r="AJ32" i="32"/>
  <c r="AJ23" i="32"/>
  <c r="AJ20" i="32" s="1"/>
  <c r="AJ15" i="32"/>
  <c r="AJ33" i="32"/>
  <c r="AN33" i="34"/>
  <c r="AN15" i="34"/>
  <c r="AN33" i="30"/>
  <c r="AN15" i="30"/>
  <c r="AM31" i="29"/>
  <c r="AM29" i="29"/>
  <c r="AN3" i="31"/>
  <c r="AN29" i="30"/>
  <c r="AN31" i="30"/>
  <c r="AM33" i="29"/>
  <c r="AM15" i="29"/>
  <c r="AN29" i="34"/>
  <c r="AN32" i="34"/>
  <c r="AN31" i="34"/>
  <c r="AN23" i="31"/>
  <c r="AN3" i="35"/>
  <c r="AN4" i="35"/>
  <c r="AJ35" i="32" l="1"/>
  <c r="AN20" i="31"/>
  <c r="AN23" i="35"/>
  <c r="AN20" i="35" s="1"/>
  <c r="AN6" i="30"/>
  <c r="AO5" i="30" s="1"/>
  <c r="AN24" i="30"/>
  <c r="AO22" i="30" s="1"/>
  <c r="AO23" i="30" s="1"/>
  <c r="AM24" i="29"/>
  <c r="AN22" i="29" s="1"/>
  <c r="AN32" i="29" s="1"/>
  <c r="AN6" i="34"/>
  <c r="AO5" i="34" s="1"/>
  <c r="AO3" i="34" s="1"/>
  <c r="AJ29" i="32"/>
  <c r="AJ31" i="32"/>
  <c r="AN29" i="31"/>
  <c r="AN31" i="31"/>
  <c r="AM6" i="29"/>
  <c r="AN5" i="29" s="1"/>
  <c r="AN33" i="35"/>
  <c r="AN15" i="35"/>
  <c r="AO4" i="34"/>
  <c r="AN24" i="34"/>
  <c r="AO22" i="34" s="1"/>
  <c r="AN15" i="31"/>
  <c r="AN33" i="31"/>
  <c r="AO3" i="30"/>
  <c r="AO4" i="30"/>
  <c r="AO20" i="30" s="1"/>
  <c r="AJ6" i="32" l="1"/>
  <c r="AK5" i="32" s="1"/>
  <c r="AK3" i="32" s="1"/>
  <c r="AO32" i="30"/>
  <c r="AN6" i="31"/>
  <c r="AO5" i="31" s="1"/>
  <c r="AO3" i="31" s="1"/>
  <c r="AN31" i="35"/>
  <c r="AN29" i="35"/>
  <c r="AN24" i="31"/>
  <c r="AO22" i="31" s="1"/>
  <c r="AO23" i="34"/>
  <c r="AJ24" i="32"/>
  <c r="AK22" i="32" s="1"/>
  <c r="AN3" i="29"/>
  <c r="AN4" i="29"/>
  <c r="AN23" i="29"/>
  <c r="AO33" i="30"/>
  <c r="AO15" i="30"/>
  <c r="AO31" i="34"/>
  <c r="AO29" i="30"/>
  <c r="AO31" i="30"/>
  <c r="AO33" i="34"/>
  <c r="AO15" i="34"/>
  <c r="AN6" i="35"/>
  <c r="AO5" i="35" s="1"/>
  <c r="AN20" i="29" l="1"/>
  <c r="AO29" i="34"/>
  <c r="AO20" i="34"/>
  <c r="AN24" i="35"/>
  <c r="AO22" i="35" s="1"/>
  <c r="AO32" i="35" s="1"/>
  <c r="AK4" i="32"/>
  <c r="AK15" i="32" s="1"/>
  <c r="AO32" i="34"/>
  <c r="AO24" i="34" s="1"/>
  <c r="AP22" i="34" s="1"/>
  <c r="AO4" i="31"/>
  <c r="AO23" i="31"/>
  <c r="AO32" i="31"/>
  <c r="AO23" i="35"/>
  <c r="AO29" i="35" s="1"/>
  <c r="AO6" i="34"/>
  <c r="AP5" i="34" s="1"/>
  <c r="AK23" i="32"/>
  <c r="AK32" i="32"/>
  <c r="AO6" i="30"/>
  <c r="AP5" i="30" s="1"/>
  <c r="AO3" i="35"/>
  <c r="AO4" i="35"/>
  <c r="AP4" i="34"/>
  <c r="AP3" i="34"/>
  <c r="AO24" i="30"/>
  <c r="AP22" i="30" s="1"/>
  <c r="AN15" i="29"/>
  <c r="AN33" i="29"/>
  <c r="AO29" i="31"/>
  <c r="AO31" i="31"/>
  <c r="AN31" i="29"/>
  <c r="AN29" i="29"/>
  <c r="AO20" i="31" l="1"/>
  <c r="AP23" i="34"/>
  <c r="AK33" i="32"/>
  <c r="AK20" i="32"/>
  <c r="AK6" i="32" s="1"/>
  <c r="AL5" i="32" s="1"/>
  <c r="AP20" i="34"/>
  <c r="AO15" i="31"/>
  <c r="AO6" i="31" s="1"/>
  <c r="AP5" i="31" s="1"/>
  <c r="AO33" i="31"/>
  <c r="AO31" i="35"/>
  <c r="AO24" i="35" s="1"/>
  <c r="AP22" i="35" s="1"/>
  <c r="AP32" i="35" s="1"/>
  <c r="AO20" i="35"/>
  <c r="AN6" i="29"/>
  <c r="AO5" i="29" s="1"/>
  <c r="AO3" i="29" s="1"/>
  <c r="AK29" i="32"/>
  <c r="AK31" i="32"/>
  <c r="AK35" i="32"/>
  <c r="AP4" i="30"/>
  <c r="AP3" i="30"/>
  <c r="AN24" i="29"/>
  <c r="AO22" i="29" s="1"/>
  <c r="AO24" i="31"/>
  <c r="AP22" i="31" s="1"/>
  <c r="AP31" i="34"/>
  <c r="AP29" i="34"/>
  <c r="AP32" i="34"/>
  <c r="AP32" i="30"/>
  <c r="AP23" i="30"/>
  <c r="AO33" i="35"/>
  <c r="AO15" i="35"/>
  <c r="AO4" i="29"/>
  <c r="AP33" i="34"/>
  <c r="AP15" i="34"/>
  <c r="AP20" i="30" l="1"/>
  <c r="AP6" i="34"/>
  <c r="AQ5" i="34" s="1"/>
  <c r="AQ3" i="34" s="1"/>
  <c r="AL3" i="32"/>
  <c r="AL4" i="32"/>
  <c r="AK24" i="32"/>
  <c r="AL22" i="32" s="1"/>
  <c r="AO32" i="29"/>
  <c r="AO23" i="29"/>
  <c r="AO20" i="29" s="1"/>
  <c r="AP3" i="31"/>
  <c r="AP4" i="31"/>
  <c r="AO6" i="35"/>
  <c r="AP5" i="35" s="1"/>
  <c r="AP23" i="31"/>
  <c r="AP32" i="31"/>
  <c r="AQ4" i="34"/>
  <c r="AP24" i="34"/>
  <c r="AQ22" i="34" s="1"/>
  <c r="AQ23" i="34" s="1"/>
  <c r="AO15" i="29"/>
  <c r="AO33" i="29"/>
  <c r="AP31" i="30"/>
  <c r="AP29" i="30"/>
  <c r="AP33" i="30"/>
  <c r="AP15" i="30"/>
  <c r="AQ20" i="34" l="1"/>
  <c r="AP20" i="31"/>
  <c r="AP6" i="30"/>
  <c r="AQ5" i="30" s="1"/>
  <c r="AQ3" i="30" s="1"/>
  <c r="AL32" i="32"/>
  <c r="AL23" i="32"/>
  <c r="AL20" i="32" s="1"/>
  <c r="AL33" i="32"/>
  <c r="AL15" i="32"/>
  <c r="AQ4" i="30"/>
  <c r="AP24" i="30"/>
  <c r="AQ22" i="30" s="1"/>
  <c r="AO6" i="29"/>
  <c r="AP5" i="29" s="1"/>
  <c r="AP15" i="31"/>
  <c r="AP33" i="31"/>
  <c r="AQ29" i="34"/>
  <c r="AQ32" i="34"/>
  <c r="AQ31" i="34"/>
  <c r="AP31" i="31"/>
  <c r="AP29" i="31"/>
  <c r="AO29" i="29"/>
  <c r="AO31" i="29"/>
  <c r="AQ15" i="34"/>
  <c r="AQ33" i="34"/>
  <c r="AP3" i="35"/>
  <c r="AP4" i="35"/>
  <c r="AP23" i="35"/>
  <c r="AL35" i="32" l="1"/>
  <c r="AP20" i="35"/>
  <c r="AQ6" i="34"/>
  <c r="AR5" i="34" s="1"/>
  <c r="AR3" i="34" s="1"/>
  <c r="AP24" i="31"/>
  <c r="AQ22" i="31" s="1"/>
  <c r="AQ32" i="31" s="1"/>
  <c r="AL31" i="32"/>
  <c r="AL29" i="32"/>
  <c r="AP31" i="35"/>
  <c r="AP29" i="35"/>
  <c r="AQ32" i="30"/>
  <c r="AQ23" i="30"/>
  <c r="AQ20" i="30" s="1"/>
  <c r="AO24" i="29"/>
  <c r="AP22" i="29" s="1"/>
  <c r="AP33" i="35"/>
  <c r="AP15" i="35"/>
  <c r="AQ24" i="34"/>
  <c r="AR22" i="34" s="1"/>
  <c r="AR23" i="34" s="1"/>
  <c r="AP6" i="31"/>
  <c r="AQ5" i="31" s="1"/>
  <c r="AP3" i="29"/>
  <c r="AP4" i="29"/>
  <c r="AQ15" i="30"/>
  <c r="AQ33" i="30"/>
  <c r="AL6" i="32" l="1"/>
  <c r="AM5" i="32" s="1"/>
  <c r="AM4" i="32" s="1"/>
  <c r="AM33" i="32" s="1"/>
  <c r="AP24" i="35"/>
  <c r="AQ22" i="35" s="1"/>
  <c r="AQ32" i="35" s="1"/>
  <c r="AR4" i="34"/>
  <c r="AQ6" i="30"/>
  <c r="AR5" i="30" s="1"/>
  <c r="AR4" i="30" s="1"/>
  <c r="AL24" i="32"/>
  <c r="AM22" i="32" s="1"/>
  <c r="AP33" i="29"/>
  <c r="AP15" i="29"/>
  <c r="AP6" i="35"/>
  <c r="AQ5" i="35" s="1"/>
  <c r="AQ31" i="30"/>
  <c r="AQ29" i="30"/>
  <c r="AQ4" i="31"/>
  <c r="AQ3" i="31"/>
  <c r="AR32" i="34"/>
  <c r="AR31" i="34"/>
  <c r="AR29" i="34"/>
  <c r="AQ23" i="31"/>
  <c r="AP32" i="29"/>
  <c r="AP23" i="29"/>
  <c r="AP20" i="29" s="1"/>
  <c r="AQ20" i="31" l="1"/>
  <c r="AM15" i="32"/>
  <c r="AM35" i="32" s="1"/>
  <c r="AM3" i="32"/>
  <c r="AQ23" i="35"/>
  <c r="AQ31" i="35" s="1"/>
  <c r="AR3" i="30"/>
  <c r="AQ24" i="30"/>
  <c r="AR22" i="30" s="1"/>
  <c r="AR23" i="30" s="1"/>
  <c r="AR20" i="30" s="1"/>
  <c r="AR15" i="34"/>
  <c r="AR20" i="34"/>
  <c r="AR33" i="34"/>
  <c r="AR24" i="34"/>
  <c r="AS22" i="34" s="1"/>
  <c r="AM32" i="32"/>
  <c r="AM23" i="32"/>
  <c r="AM20" i="32" s="1"/>
  <c r="AQ29" i="35"/>
  <c r="AQ29" i="31"/>
  <c r="AQ31" i="31"/>
  <c r="AR6" i="34"/>
  <c r="AS5" i="34" s="1"/>
  <c r="AQ3" i="35"/>
  <c r="AQ4" i="35"/>
  <c r="AQ20" i="35" s="1"/>
  <c r="AP29" i="29"/>
  <c r="AP31" i="29"/>
  <c r="AQ15" i="31"/>
  <c r="AQ33" i="31"/>
  <c r="AR33" i="30"/>
  <c r="AR15" i="30"/>
  <c r="AP6" i="29"/>
  <c r="AQ5" i="29" s="1"/>
  <c r="AR32" i="30" l="1"/>
  <c r="AQ24" i="35"/>
  <c r="AR22" i="35" s="1"/>
  <c r="AR32" i="35" s="1"/>
  <c r="AP24" i="29"/>
  <c r="AQ22" i="29" s="1"/>
  <c r="AQ23" i="29" s="1"/>
  <c r="AM29" i="32"/>
  <c r="AM31" i="32"/>
  <c r="AM6" i="32"/>
  <c r="AN5" i="32" s="1"/>
  <c r="AQ15" i="35"/>
  <c r="AQ33" i="35"/>
  <c r="AS4" i="34"/>
  <c r="AS3" i="34"/>
  <c r="AQ6" i="31"/>
  <c r="AR5" i="31" s="1"/>
  <c r="AR6" i="30"/>
  <c r="AS5" i="30" s="1"/>
  <c r="AR31" i="30"/>
  <c r="AR29" i="30"/>
  <c r="AQ4" i="29"/>
  <c r="AQ20" i="29" s="1"/>
  <c r="AQ3" i="29"/>
  <c r="AS23" i="34"/>
  <c r="AQ24" i="31"/>
  <c r="AR22" i="31" s="1"/>
  <c r="AR24" i="30" l="1"/>
  <c r="AS22" i="30" s="1"/>
  <c r="AS23" i="30" s="1"/>
  <c r="AQ32" i="29"/>
  <c r="AS20" i="34"/>
  <c r="AM24" i="32"/>
  <c r="AN22" i="32" s="1"/>
  <c r="AN4" i="32"/>
  <c r="AN3" i="32"/>
  <c r="AR23" i="31"/>
  <c r="AR32" i="31"/>
  <c r="AQ33" i="29"/>
  <c r="AQ15" i="29"/>
  <c r="AR4" i="31"/>
  <c r="AR20" i="31" s="1"/>
  <c r="AR3" i="31"/>
  <c r="AS29" i="34"/>
  <c r="AS31" i="34"/>
  <c r="AS32" i="34"/>
  <c r="AS33" i="34"/>
  <c r="AS15" i="34"/>
  <c r="AS4" i="30"/>
  <c r="AS20" i="30" s="1"/>
  <c r="AS3" i="30"/>
  <c r="AQ29" i="29"/>
  <c r="AQ31" i="29"/>
  <c r="AQ6" i="35"/>
  <c r="AR5" i="35" s="1"/>
  <c r="AS32" i="30" l="1"/>
  <c r="AS6" i="34"/>
  <c r="AT5" i="34" s="1"/>
  <c r="AQ24" i="29"/>
  <c r="AR22" i="29" s="1"/>
  <c r="AR32" i="29" s="1"/>
  <c r="AN15" i="32"/>
  <c r="AN33" i="32"/>
  <c r="AN32" i="32"/>
  <c r="AN23" i="32"/>
  <c r="AN20" i="32" s="1"/>
  <c r="AS29" i="30"/>
  <c r="AS31" i="30"/>
  <c r="AS24" i="34"/>
  <c r="AT22" i="34" s="1"/>
  <c r="AT23" i="34" s="1"/>
  <c r="AT3" i="34"/>
  <c r="AT4" i="34"/>
  <c r="AT20" i="34" s="1"/>
  <c r="AR15" i="31"/>
  <c r="AR33" i="31"/>
  <c r="AR3" i="35"/>
  <c r="AR4" i="35"/>
  <c r="AR23" i="35"/>
  <c r="AS15" i="30"/>
  <c r="AS33" i="30"/>
  <c r="AQ6" i="29"/>
  <c r="AR5" i="29" s="1"/>
  <c r="AR29" i="31"/>
  <c r="AR31" i="31"/>
  <c r="AR20" i="35" l="1"/>
  <c r="AS6" i="30"/>
  <c r="AT5" i="30" s="1"/>
  <c r="AT3" i="30" s="1"/>
  <c r="AS24" i="30"/>
  <c r="AT22" i="30" s="1"/>
  <c r="AT23" i="30" s="1"/>
  <c r="AR24" i="31"/>
  <c r="AS22" i="31" s="1"/>
  <c r="AS32" i="31" s="1"/>
  <c r="AN31" i="32"/>
  <c r="AN29" i="32"/>
  <c r="AN6" i="32"/>
  <c r="AO5" i="32" s="1"/>
  <c r="AN35" i="32"/>
  <c r="AR4" i="29"/>
  <c r="AR3" i="29"/>
  <c r="AR29" i="35"/>
  <c r="AR31" i="35"/>
  <c r="AR23" i="29"/>
  <c r="AT31" i="34"/>
  <c r="AT29" i="34"/>
  <c r="AT32" i="34"/>
  <c r="AR15" i="35"/>
  <c r="AR33" i="35"/>
  <c r="AT15" i="34"/>
  <c r="AT33" i="34"/>
  <c r="AR6" i="31"/>
  <c r="AS5" i="31" s="1"/>
  <c r="AT4" i="30" l="1"/>
  <c r="AT20" i="30" s="1"/>
  <c r="AT32" i="30"/>
  <c r="AR20" i="29"/>
  <c r="AN24" i="32"/>
  <c r="AO22" i="32" s="1"/>
  <c r="AO23" i="32" s="1"/>
  <c r="AT24" i="34"/>
  <c r="AU22" i="34" s="1"/>
  <c r="AR24" i="35"/>
  <c r="AS22" i="35" s="1"/>
  <c r="AS32" i="35" s="1"/>
  <c r="AO4" i="32"/>
  <c r="AO3" i="32"/>
  <c r="AS4" i="31"/>
  <c r="AS3" i="31"/>
  <c r="AT29" i="30"/>
  <c r="AT31" i="30"/>
  <c r="AT6" i="34"/>
  <c r="AU5" i="34" s="1"/>
  <c r="AT15" i="30"/>
  <c r="AT33" i="30"/>
  <c r="AR31" i="29"/>
  <c r="AR29" i="29"/>
  <c r="AR6" i="35"/>
  <c r="AS5" i="35" s="1"/>
  <c r="AS23" i="31"/>
  <c r="AR15" i="29"/>
  <c r="AR33" i="29"/>
  <c r="AS20" i="31" l="1"/>
  <c r="AO20" i="32"/>
  <c r="AT6" i="30"/>
  <c r="AU5" i="30" s="1"/>
  <c r="AO32" i="32"/>
  <c r="AO31" i="32"/>
  <c r="AO29" i="32"/>
  <c r="AO33" i="32"/>
  <c r="AO15" i="32"/>
  <c r="AR6" i="29"/>
  <c r="AS5" i="29" s="1"/>
  <c r="AR24" i="29"/>
  <c r="AS22" i="29" s="1"/>
  <c r="AU23" i="34"/>
  <c r="AU3" i="34"/>
  <c r="AU4" i="34"/>
  <c r="AU20" i="34" s="1"/>
  <c r="AS29" i="31"/>
  <c r="AS31" i="31"/>
  <c r="AT24" i="30"/>
  <c r="AU22" i="30" s="1"/>
  <c r="AS15" i="31"/>
  <c r="AS33" i="31"/>
  <c r="AS4" i="35"/>
  <c r="AS3" i="35"/>
  <c r="AU3" i="30"/>
  <c r="AU4" i="30"/>
  <c r="AS23" i="35"/>
  <c r="AS20" i="35" l="1"/>
  <c r="AS6" i="31"/>
  <c r="AT5" i="31" s="1"/>
  <c r="AT4" i="31" s="1"/>
  <c r="AO35" i="32"/>
  <c r="AO6" i="32"/>
  <c r="AP5" i="32" s="1"/>
  <c r="AT3" i="31"/>
  <c r="AU32" i="34"/>
  <c r="AU31" i="34"/>
  <c r="AU29" i="34"/>
  <c r="AU33" i="30"/>
  <c r="AU15" i="30"/>
  <c r="AU23" i="30"/>
  <c r="AU20" i="30" s="1"/>
  <c r="AU32" i="30"/>
  <c r="AS24" i="31"/>
  <c r="AT22" i="31" s="1"/>
  <c r="AS23" i="29"/>
  <c r="AS32" i="29"/>
  <c r="AS29" i="35"/>
  <c r="AS31" i="35"/>
  <c r="AS33" i="35"/>
  <c r="AS15" i="35"/>
  <c r="AU33" i="34"/>
  <c r="AU15" i="34"/>
  <c r="AS4" i="29"/>
  <c r="AS20" i="29" s="1"/>
  <c r="AS3" i="29"/>
  <c r="AP3" i="32" l="1"/>
  <c r="AP4" i="32"/>
  <c r="AO24" i="32"/>
  <c r="AP22" i="32" s="1"/>
  <c r="AS31" i="29"/>
  <c r="AS29" i="29"/>
  <c r="AS33" i="29"/>
  <c r="AS15" i="29"/>
  <c r="AS6" i="35"/>
  <c r="AT5" i="35" s="1"/>
  <c r="AU6" i="34"/>
  <c r="AV5" i="34" s="1"/>
  <c r="AS24" i="35"/>
  <c r="AT22" i="35" s="1"/>
  <c r="AU6" i="30"/>
  <c r="AV5" i="30" s="1"/>
  <c r="AT32" i="31"/>
  <c r="AT23" i="31"/>
  <c r="AT20" i="31" s="1"/>
  <c r="AU31" i="30"/>
  <c r="AU29" i="30"/>
  <c r="AU24" i="34"/>
  <c r="AV22" i="34" s="1"/>
  <c r="AT15" i="31"/>
  <c r="AT33" i="31"/>
  <c r="AS24" i="29" l="1"/>
  <c r="AT22" i="29" s="1"/>
  <c r="AS6" i="29"/>
  <c r="AT5" i="29" s="1"/>
  <c r="AP32" i="32"/>
  <c r="AP23" i="32"/>
  <c r="AP20" i="32" s="1"/>
  <c r="AP33" i="32"/>
  <c r="AP15" i="32"/>
  <c r="AT31" i="31"/>
  <c r="AT29" i="31"/>
  <c r="AT32" i="29"/>
  <c r="AT23" i="29"/>
  <c r="AV23" i="34"/>
  <c r="AT3" i="35"/>
  <c r="AT4" i="35"/>
  <c r="AT6" i="31"/>
  <c r="AU5" i="31" s="1"/>
  <c r="AV4" i="34"/>
  <c r="AV20" i="34" s="1"/>
  <c r="AV3" i="34"/>
  <c r="AU24" i="30"/>
  <c r="AV22" i="30" s="1"/>
  <c r="AV3" i="30"/>
  <c r="AV4" i="30"/>
  <c r="AT32" i="35"/>
  <c r="AT23" i="35"/>
  <c r="AT3" i="29"/>
  <c r="AT4" i="29"/>
  <c r="AT20" i="29" s="1"/>
  <c r="AT20" i="35" l="1"/>
  <c r="AT24" i="31"/>
  <c r="AU22" i="31" s="1"/>
  <c r="AU32" i="31" s="1"/>
  <c r="AP29" i="32"/>
  <c r="AP31" i="32"/>
  <c r="AP6" i="32"/>
  <c r="AQ5" i="32" s="1"/>
  <c r="AU23" i="31"/>
  <c r="AT31" i="35"/>
  <c r="AT29" i="35"/>
  <c r="AV32" i="30"/>
  <c r="AV23" i="30"/>
  <c r="AV20" i="30" s="1"/>
  <c r="AT33" i="29"/>
  <c r="AT15" i="29"/>
  <c r="AV15" i="30"/>
  <c r="AV33" i="30"/>
  <c r="AV33" i="34"/>
  <c r="AV15" i="34"/>
  <c r="AU3" i="31"/>
  <c r="AU4" i="31"/>
  <c r="AU20" i="31" s="1"/>
  <c r="AV32" i="34"/>
  <c r="AV31" i="34"/>
  <c r="AV29" i="34"/>
  <c r="AT33" i="35"/>
  <c r="AT15" i="35"/>
  <c r="AT31" i="29"/>
  <c r="AT29" i="29"/>
  <c r="AT6" i="29" l="1"/>
  <c r="AU5" i="29" s="1"/>
  <c r="AP35" i="32"/>
  <c r="AP24" i="32"/>
  <c r="AQ22" i="32" s="1"/>
  <c r="AQ3" i="32"/>
  <c r="AQ4" i="32"/>
  <c r="AT24" i="29"/>
  <c r="AU22" i="29" s="1"/>
  <c r="AU4" i="29"/>
  <c r="AU3" i="29"/>
  <c r="AT24" i="35"/>
  <c r="AU22" i="35" s="1"/>
  <c r="AV24" i="34"/>
  <c r="AW22" i="34" s="1"/>
  <c r="AV6" i="30"/>
  <c r="AW5" i="30" s="1"/>
  <c r="AV29" i="30"/>
  <c r="AV31" i="30"/>
  <c r="AU33" i="31"/>
  <c r="AU15" i="31"/>
  <c r="AU6" i="31" s="1"/>
  <c r="AV5" i="31" s="1"/>
  <c r="AT6" i="35"/>
  <c r="AU5" i="35" s="1"/>
  <c r="AV6" i="34"/>
  <c r="AW5" i="34" s="1"/>
  <c r="AU31" i="31"/>
  <c r="AU29" i="31"/>
  <c r="AV24" i="30" l="1"/>
  <c r="AW22" i="30" s="1"/>
  <c r="AQ15" i="32"/>
  <c r="AQ33" i="32"/>
  <c r="AQ32" i="32"/>
  <c r="AQ23" i="32"/>
  <c r="AQ20" i="32" s="1"/>
  <c r="AW23" i="30"/>
  <c r="AW32" i="30"/>
  <c r="AU24" i="31"/>
  <c r="AV22" i="31" s="1"/>
  <c r="AU3" i="35"/>
  <c r="AU4" i="35"/>
  <c r="AU23" i="35"/>
  <c r="AU32" i="35"/>
  <c r="AU15" i="29"/>
  <c r="AU33" i="29"/>
  <c r="AV4" i="31"/>
  <c r="AV3" i="31"/>
  <c r="AW3" i="30"/>
  <c r="AW4" i="30"/>
  <c r="AW20" i="30" s="1"/>
  <c r="AU32" i="29"/>
  <c r="AU23" i="29"/>
  <c r="AU20" i="29" s="1"/>
  <c r="AW4" i="34"/>
  <c r="AW3" i="34"/>
  <c r="AW23" i="34"/>
  <c r="AU20" i="35" l="1"/>
  <c r="AW20" i="34"/>
  <c r="AQ35" i="32"/>
  <c r="AQ29" i="32"/>
  <c r="AQ31" i="32"/>
  <c r="AW15" i="30"/>
  <c r="AW33" i="30"/>
  <c r="AU29" i="35"/>
  <c r="AU31" i="35"/>
  <c r="AW15" i="34"/>
  <c r="AW33" i="34"/>
  <c r="AU33" i="35"/>
  <c r="AU15" i="35"/>
  <c r="AU31" i="29"/>
  <c r="AU29" i="29"/>
  <c r="AU6" i="29"/>
  <c r="AV5" i="29" s="1"/>
  <c r="AW32" i="34"/>
  <c r="AW31" i="34"/>
  <c r="AW29" i="34"/>
  <c r="AV15" i="31"/>
  <c r="AV33" i="31"/>
  <c r="AV32" i="31"/>
  <c r="AV23" i="31"/>
  <c r="AV20" i="31" s="1"/>
  <c r="AW31" i="30"/>
  <c r="AW29" i="30"/>
  <c r="AW24" i="30" s="1"/>
  <c r="AX22" i="30" s="1"/>
  <c r="AU6" i="35" l="1"/>
  <c r="AV5" i="35" s="1"/>
  <c r="AV4" i="35" s="1"/>
  <c r="AU24" i="29"/>
  <c r="AV22" i="29" s="1"/>
  <c r="AV32" i="29" s="1"/>
  <c r="AU24" i="35"/>
  <c r="AV22" i="35" s="1"/>
  <c r="AW6" i="34"/>
  <c r="AX5" i="34" s="1"/>
  <c r="AX3" i="34" s="1"/>
  <c r="AQ24" i="32"/>
  <c r="AR22" i="32" s="1"/>
  <c r="AQ6" i="32"/>
  <c r="AR5" i="32" s="1"/>
  <c r="AV29" i="31"/>
  <c r="AV31" i="31"/>
  <c r="AW24" i="34"/>
  <c r="AX22" i="34" s="1"/>
  <c r="AX32" i="30"/>
  <c r="AV4" i="29"/>
  <c r="AV3" i="29"/>
  <c r="AV6" i="31"/>
  <c r="AW5" i="31" s="1"/>
  <c r="AW6" i="30"/>
  <c r="AX5" i="30" s="1"/>
  <c r="AV23" i="35" l="1"/>
  <c r="AV20" i="35" s="1"/>
  <c r="AV3" i="35"/>
  <c r="AV23" i="29"/>
  <c r="AV20" i="29" s="1"/>
  <c r="AX4" i="34"/>
  <c r="AV32" i="35"/>
  <c r="AX23" i="34"/>
  <c r="AX32" i="34" s="1"/>
  <c r="AV24" i="31"/>
  <c r="AW22" i="31" s="1"/>
  <c r="AR4" i="32"/>
  <c r="AR3" i="32"/>
  <c r="AR23" i="32"/>
  <c r="AR32" i="32"/>
  <c r="AW4" i="31"/>
  <c r="AW3" i="31"/>
  <c r="AX4" i="30"/>
  <c r="AX3" i="30"/>
  <c r="AW32" i="31"/>
  <c r="AW23" i="31"/>
  <c r="AV33" i="35"/>
  <c r="AV15" i="35"/>
  <c r="AX29" i="34"/>
  <c r="AV33" i="29"/>
  <c r="AV15" i="29"/>
  <c r="AV31" i="35"/>
  <c r="AV31" i="29"/>
  <c r="AV29" i="29"/>
  <c r="AV24" i="29" s="1"/>
  <c r="AW22" i="29" s="1"/>
  <c r="AX23" i="30"/>
  <c r="AX20" i="34" l="1"/>
  <c r="AV29" i="35"/>
  <c r="AR20" i="32"/>
  <c r="AX20" i="30"/>
  <c r="AX31" i="34"/>
  <c r="AX33" i="34"/>
  <c r="AX15" i="34"/>
  <c r="AW20" i="31"/>
  <c r="AX6" i="34"/>
  <c r="AY5" i="34" s="1"/>
  <c r="AY4" i="34" s="1"/>
  <c r="AR29" i="32"/>
  <c r="AR31" i="32"/>
  <c r="AR33" i="32"/>
  <c r="AR15" i="32"/>
  <c r="AW32" i="29"/>
  <c r="AX29" i="30"/>
  <c r="AX31" i="30"/>
  <c r="AV24" i="35"/>
  <c r="AW22" i="35" s="1"/>
  <c r="AV6" i="29"/>
  <c r="AW5" i="29" s="1"/>
  <c r="AV6" i="35"/>
  <c r="AW5" i="35" s="1"/>
  <c r="AW33" i="31"/>
  <c r="AW15" i="31"/>
  <c r="AX33" i="30"/>
  <c r="AX15" i="30"/>
  <c r="AX24" i="34"/>
  <c r="AY22" i="34" s="1"/>
  <c r="AW29" i="31"/>
  <c r="AW31" i="31"/>
  <c r="AY3" i="34" l="1"/>
  <c r="AY23" i="34"/>
  <c r="AY20" i="34" s="1"/>
  <c r="AW6" i="31"/>
  <c r="AX5" i="31" s="1"/>
  <c r="AX3" i="31" s="1"/>
  <c r="AX24" i="30"/>
  <c r="AY22" i="30" s="1"/>
  <c r="AY32" i="30" s="1"/>
  <c r="AR35" i="32"/>
  <c r="AR6" i="32"/>
  <c r="AS5" i="32" s="1"/>
  <c r="AR24" i="32"/>
  <c r="AS22" i="32" s="1"/>
  <c r="AY33" i="34"/>
  <c r="AY15" i="34"/>
  <c r="AW24" i="31"/>
  <c r="AX22" i="31" s="1"/>
  <c r="AX6" i="30"/>
  <c r="AY5" i="30" s="1"/>
  <c r="AW3" i="29"/>
  <c r="AW4" i="29"/>
  <c r="AX4" i="31"/>
  <c r="AY32" i="34"/>
  <c r="AW23" i="29"/>
  <c r="AW32" i="35"/>
  <c r="AW23" i="35"/>
  <c r="AW3" i="35"/>
  <c r="AW4" i="35"/>
  <c r="AW20" i="35" s="1"/>
  <c r="AY23" i="30" l="1"/>
  <c r="AW20" i="29"/>
  <c r="AY29" i="34"/>
  <c r="AY31" i="34"/>
  <c r="AS3" i="32"/>
  <c r="AS4" i="32"/>
  <c r="AS32" i="32"/>
  <c r="AS23" i="32"/>
  <c r="AW33" i="29"/>
  <c r="AW15" i="29"/>
  <c r="AY29" i="30"/>
  <c r="AY31" i="30"/>
  <c r="AY24" i="34"/>
  <c r="AZ22" i="34" s="1"/>
  <c r="AX15" i="31"/>
  <c r="AX33" i="31"/>
  <c r="AX32" i="31"/>
  <c r="AX23" i="31"/>
  <c r="AX20" i="31" s="1"/>
  <c r="AW29" i="35"/>
  <c r="AW31" i="35"/>
  <c r="AW15" i="35"/>
  <c r="AW6" i="35" s="1"/>
  <c r="AX5" i="35" s="1"/>
  <c r="AW33" i="35"/>
  <c r="AY6" i="34"/>
  <c r="AZ5" i="34" s="1"/>
  <c r="AW31" i="29"/>
  <c r="AW29" i="29"/>
  <c r="AW24" i="29" s="1"/>
  <c r="AX22" i="29" s="1"/>
  <c r="AY4" i="30"/>
  <c r="AY20" i="30" s="1"/>
  <c r="AY3" i="30"/>
  <c r="AS20" i="32" l="1"/>
  <c r="AX6" i="31"/>
  <c r="AY5" i="31" s="1"/>
  <c r="AY4" i="31" s="1"/>
  <c r="AS31" i="32"/>
  <c r="AS29" i="32"/>
  <c r="AS15" i="32"/>
  <c r="AS33" i="32"/>
  <c r="AX32" i="29"/>
  <c r="AY33" i="30"/>
  <c r="AY15" i="30"/>
  <c r="AY6" i="30"/>
  <c r="AZ5" i="30" s="1"/>
  <c r="AZ23" i="34"/>
  <c r="AZ4" i="34"/>
  <c r="AZ20" i="34" s="1"/>
  <c r="AZ3" i="34"/>
  <c r="AW24" i="35"/>
  <c r="AX22" i="35" s="1"/>
  <c r="AY24" i="30"/>
  <c r="AZ22" i="30" s="1"/>
  <c r="AY3" i="31"/>
  <c r="AX4" i="35"/>
  <c r="AX3" i="35"/>
  <c r="AX29" i="31"/>
  <c r="AX31" i="31"/>
  <c r="AW6" i="29"/>
  <c r="AX5" i="29" s="1"/>
  <c r="AS35" i="32" l="1"/>
  <c r="AS6" i="32"/>
  <c r="AT5" i="32" s="1"/>
  <c r="AS24" i="32"/>
  <c r="AT22" i="32" s="1"/>
  <c r="AZ15" i="34"/>
  <c r="AZ33" i="34"/>
  <c r="AX24" i="31"/>
  <c r="AY22" i="31" s="1"/>
  <c r="AY15" i="31"/>
  <c r="AY33" i="31"/>
  <c r="AX3" i="29"/>
  <c r="AX4" i="29"/>
  <c r="AX33" i="35"/>
  <c r="AX15" i="35"/>
  <c r="AZ23" i="30"/>
  <c r="AZ32" i="30"/>
  <c r="AZ32" i="34"/>
  <c r="AZ29" i="34"/>
  <c r="AZ31" i="34"/>
  <c r="AX23" i="29"/>
  <c r="AX23" i="35"/>
  <c r="AX20" i="35" s="1"/>
  <c r="AX32" i="35"/>
  <c r="AZ3" i="30"/>
  <c r="AZ4" i="30"/>
  <c r="AZ20" i="30" s="1"/>
  <c r="AX20" i="29" l="1"/>
  <c r="AT32" i="32"/>
  <c r="AT23" i="32"/>
  <c r="AT4" i="32"/>
  <c r="AT3" i="32"/>
  <c r="AX33" i="29"/>
  <c r="AX15" i="29"/>
  <c r="AX29" i="35"/>
  <c r="AX31" i="35"/>
  <c r="AX6" i="35"/>
  <c r="AY5" i="35" s="1"/>
  <c r="AY32" i="31"/>
  <c r="AY23" i="31"/>
  <c r="AY20" i="31" s="1"/>
  <c r="AZ29" i="30"/>
  <c r="AZ31" i="30"/>
  <c r="AZ24" i="34"/>
  <c r="BA22" i="34" s="1"/>
  <c r="AZ33" i="30"/>
  <c r="AZ15" i="30"/>
  <c r="AX29" i="29"/>
  <c r="AX31" i="29"/>
  <c r="AZ6" i="34"/>
  <c r="BA5" i="34" s="1"/>
  <c r="AT20" i="32" l="1"/>
  <c r="AX24" i="35"/>
  <c r="AY22" i="35" s="1"/>
  <c r="AY32" i="35" s="1"/>
  <c r="AX6" i="29"/>
  <c r="AY5" i="29" s="1"/>
  <c r="AY4" i="29" s="1"/>
  <c r="BA23" i="34"/>
  <c r="AX24" i="29"/>
  <c r="AY22" i="29" s="1"/>
  <c r="AY32" i="29" s="1"/>
  <c r="AZ6" i="30"/>
  <c r="BA5" i="30" s="1"/>
  <c r="BA3" i="30" s="1"/>
  <c r="AT33" i="32"/>
  <c r="AT15" i="32"/>
  <c r="AT31" i="32"/>
  <c r="AT29" i="32"/>
  <c r="AY4" i="35"/>
  <c r="AY3" i="35"/>
  <c r="BA32" i="34"/>
  <c r="BA31" i="34"/>
  <c r="BA29" i="34"/>
  <c r="AY29" i="31"/>
  <c r="AY31" i="31"/>
  <c r="AY6" i="31"/>
  <c r="AZ5" i="31" s="1"/>
  <c r="AZ24" i="30"/>
  <c r="BA22" i="30" s="1"/>
  <c r="BA4" i="34"/>
  <c r="BA20" i="34" s="1"/>
  <c r="BA3" i="34"/>
  <c r="AY23" i="35" l="1"/>
  <c r="AY20" i="35" s="1"/>
  <c r="BA4" i="30"/>
  <c r="AY23" i="29"/>
  <c r="AY20" i="29" s="1"/>
  <c r="AY3" i="29"/>
  <c r="AT6" i="32"/>
  <c r="AU5" i="32" s="1"/>
  <c r="AY24" i="31"/>
  <c r="AZ22" i="31" s="1"/>
  <c r="BA32" i="30"/>
  <c r="BA23" i="30"/>
  <c r="AY33" i="29"/>
  <c r="AY15" i="29"/>
  <c r="BA24" i="34"/>
  <c r="BB22" i="34" s="1"/>
  <c r="AY33" i="35"/>
  <c r="AY15" i="35"/>
  <c r="AY31" i="29"/>
  <c r="BA33" i="34"/>
  <c r="BA15" i="34"/>
  <c r="AZ4" i="31"/>
  <c r="AZ3" i="31"/>
  <c r="AY29" i="35"/>
  <c r="AY31" i="35" l="1"/>
  <c r="AY6" i="35"/>
  <c r="AZ5" i="35" s="1"/>
  <c r="AZ3" i="35" s="1"/>
  <c r="BA33" i="30"/>
  <c r="BA20" i="30"/>
  <c r="BA15" i="30"/>
  <c r="AY29" i="29"/>
  <c r="AY24" i="29"/>
  <c r="AZ22" i="29" s="1"/>
  <c r="AZ32" i="29" s="1"/>
  <c r="AY6" i="29"/>
  <c r="AZ5" i="29" s="1"/>
  <c r="AZ3" i="29" s="1"/>
  <c r="AT35" i="32"/>
  <c r="AT24" i="32"/>
  <c r="AU22" i="32" s="1"/>
  <c r="AU3" i="32"/>
  <c r="AU4" i="32"/>
  <c r="AZ4" i="29"/>
  <c r="AY24" i="35"/>
  <c r="AZ22" i="35" s="1"/>
  <c r="BA6" i="34"/>
  <c r="BB5" i="34" s="1"/>
  <c r="AZ32" i="31"/>
  <c r="AZ23" i="31"/>
  <c r="AZ20" i="31" s="1"/>
  <c r="AZ15" i="31"/>
  <c r="AZ33" i="31"/>
  <c r="BA29" i="30"/>
  <c r="BA31" i="30"/>
  <c r="BA6" i="30" l="1"/>
  <c r="BB5" i="30" s="1"/>
  <c r="AZ4" i="35"/>
  <c r="AZ15" i="35" s="1"/>
  <c r="BA24" i="30"/>
  <c r="BB22" i="30" s="1"/>
  <c r="BB32" i="30" s="1"/>
  <c r="AZ23" i="29"/>
  <c r="AZ20" i="29" s="1"/>
  <c r="AU32" i="32"/>
  <c r="AU23" i="32"/>
  <c r="AU20" i="32" s="1"/>
  <c r="AU15" i="32"/>
  <c r="AU33" i="32"/>
  <c r="BB4" i="30"/>
  <c r="BB3" i="30"/>
  <c r="AZ31" i="29"/>
  <c r="AZ6" i="31"/>
  <c r="BA5" i="31" s="1"/>
  <c r="AZ31" i="31"/>
  <c r="AZ29" i="31"/>
  <c r="BB3" i="34"/>
  <c r="BB4" i="34"/>
  <c r="AZ33" i="29"/>
  <c r="AZ15" i="29"/>
  <c r="AZ23" i="35"/>
  <c r="AZ32" i="35"/>
  <c r="BB23" i="34"/>
  <c r="BB20" i="34" l="1"/>
  <c r="AU35" i="32"/>
  <c r="AZ33" i="35"/>
  <c r="AZ20" i="35"/>
  <c r="AZ6" i="35" s="1"/>
  <c r="BA5" i="35" s="1"/>
  <c r="BB23" i="30"/>
  <c r="BB20" i="30" s="1"/>
  <c r="AZ29" i="29"/>
  <c r="AZ24" i="29" s="1"/>
  <c r="BA22" i="29" s="1"/>
  <c r="BA32" i="29" s="1"/>
  <c r="AU29" i="32"/>
  <c r="AU31" i="32"/>
  <c r="AZ29" i="35"/>
  <c r="AZ31" i="35"/>
  <c r="BA4" i="31"/>
  <c r="BA3" i="31"/>
  <c r="AZ6" i="29"/>
  <c r="BA5" i="29" s="1"/>
  <c r="BA23" i="29" s="1"/>
  <c r="BB31" i="34"/>
  <c r="BB32" i="34"/>
  <c r="BB29" i="34"/>
  <c r="BB15" i="34"/>
  <c r="BB33" i="34"/>
  <c r="AZ24" i="31"/>
  <c r="BA22" i="31" s="1"/>
  <c r="BB15" i="30"/>
  <c r="BB33" i="30"/>
  <c r="AU6" i="32" l="1"/>
  <c r="AV5" i="32" s="1"/>
  <c r="AV3" i="32" s="1"/>
  <c r="BB29" i="30"/>
  <c r="BB31" i="30"/>
  <c r="AZ24" i="35"/>
  <c r="BA22" i="35" s="1"/>
  <c r="BA32" i="35" s="1"/>
  <c r="BB6" i="34"/>
  <c r="BC5" i="34" s="1"/>
  <c r="BC4" i="34" s="1"/>
  <c r="BB6" i="30"/>
  <c r="BC5" i="30" s="1"/>
  <c r="BC4" i="30" s="1"/>
  <c r="AU24" i="32"/>
  <c r="AV22" i="32" s="1"/>
  <c r="AV32" i="32" s="1"/>
  <c r="BA4" i="35"/>
  <c r="BA3" i="35"/>
  <c r="BA15" i="31"/>
  <c r="BA33" i="31"/>
  <c r="BA23" i="31"/>
  <c r="BA20" i="31" s="1"/>
  <c r="BA32" i="31"/>
  <c r="BB24" i="34"/>
  <c r="BC22" i="34" s="1"/>
  <c r="BB24" i="30"/>
  <c r="BC22" i="30" s="1"/>
  <c r="BA29" i="29"/>
  <c r="BA31" i="29"/>
  <c r="BA4" i="29"/>
  <c r="BA20" i="29" s="1"/>
  <c r="BA3" i="29"/>
  <c r="AV4" i="32" l="1"/>
  <c r="AV15" i="32" s="1"/>
  <c r="BA23" i="35"/>
  <c r="BA20" i="35" s="1"/>
  <c r="BC3" i="34"/>
  <c r="BC23" i="34"/>
  <c r="BC20" i="34" s="1"/>
  <c r="BC3" i="30"/>
  <c r="AV23" i="32"/>
  <c r="BC15" i="30"/>
  <c r="BC33" i="30"/>
  <c r="BA6" i="31"/>
  <c r="BB5" i="31" s="1"/>
  <c r="BA29" i="31"/>
  <c r="BA31" i="31"/>
  <c r="BC32" i="30"/>
  <c r="BC23" i="30"/>
  <c r="BC20" i="30" s="1"/>
  <c r="BA33" i="29"/>
  <c r="BA15" i="29"/>
  <c r="BC33" i="34"/>
  <c r="BC15" i="34"/>
  <c r="BA29" i="35"/>
  <c r="BA31" i="35"/>
  <c r="BA24" i="29"/>
  <c r="BB22" i="29" s="1"/>
  <c r="BC32" i="34"/>
  <c r="BA33" i="35"/>
  <c r="BA15" i="35"/>
  <c r="AV33" i="32" l="1"/>
  <c r="AV20" i="32"/>
  <c r="AV6" i="32" s="1"/>
  <c r="AW5" i="32" s="1"/>
  <c r="AW4" i="32" s="1"/>
  <c r="BA6" i="35"/>
  <c r="BB5" i="35" s="1"/>
  <c r="BB4" i="35" s="1"/>
  <c r="BC29" i="34"/>
  <c r="BC31" i="34"/>
  <c r="BC6" i="34"/>
  <c r="BD5" i="34" s="1"/>
  <c r="BD3" i="34" s="1"/>
  <c r="BA24" i="31"/>
  <c r="BB22" i="31" s="1"/>
  <c r="AV31" i="32"/>
  <c r="AV29" i="32"/>
  <c r="AV35" i="32"/>
  <c r="BB4" i="31"/>
  <c r="BB3" i="31"/>
  <c r="BC29" i="30"/>
  <c r="BC31" i="30"/>
  <c r="BA24" i="35"/>
  <c r="BB22" i="35" s="1"/>
  <c r="BD4" i="34"/>
  <c r="BB32" i="29"/>
  <c r="BC6" i="30"/>
  <c r="BD5" i="30" s="1"/>
  <c r="BA6" i="29"/>
  <c r="BB5" i="29" s="1"/>
  <c r="BB23" i="31"/>
  <c r="BB32" i="31"/>
  <c r="BC24" i="34" l="1"/>
  <c r="BD22" i="34" s="1"/>
  <c r="BD23" i="34" s="1"/>
  <c r="BB3" i="35"/>
  <c r="AW3" i="32"/>
  <c r="BD20" i="34"/>
  <c r="BB20" i="31"/>
  <c r="AV24" i="32"/>
  <c r="AW22" i="32" s="1"/>
  <c r="AW32" i="32" s="1"/>
  <c r="AW33" i="32"/>
  <c r="AW15" i="32"/>
  <c r="BB31" i="31"/>
  <c r="BB29" i="31"/>
  <c r="BB3" i="29"/>
  <c r="BB4" i="29"/>
  <c r="BD31" i="34"/>
  <c r="BD32" i="34"/>
  <c r="BD29" i="34"/>
  <c r="BB23" i="29"/>
  <c r="BB32" i="35"/>
  <c r="BB23" i="35"/>
  <c r="BB20" i="35" s="1"/>
  <c r="BD4" i="30"/>
  <c r="BD3" i="30"/>
  <c r="BD15" i="34"/>
  <c r="BD33" i="34"/>
  <c r="BC24" i="30"/>
  <c r="BD22" i="30" s="1"/>
  <c r="BB33" i="35"/>
  <c r="BB15" i="35"/>
  <c r="BB15" i="31"/>
  <c r="BB33" i="31"/>
  <c r="BB20" i="29" l="1"/>
  <c r="AW35" i="32"/>
  <c r="AW23" i="32"/>
  <c r="AW20" i="32" s="1"/>
  <c r="BD6" i="34"/>
  <c r="BE5" i="34" s="1"/>
  <c r="BE3" i="34" s="1"/>
  <c r="BB24" i="31"/>
  <c r="BC22" i="31" s="1"/>
  <c r="BC32" i="31" s="1"/>
  <c r="BB6" i="31"/>
  <c r="BC5" i="31" s="1"/>
  <c r="BC3" i="31" s="1"/>
  <c r="BB6" i="35"/>
  <c r="BC5" i="35" s="1"/>
  <c r="BC4" i="35" s="1"/>
  <c r="BD33" i="30"/>
  <c r="BD15" i="30"/>
  <c r="BD24" i="34"/>
  <c r="BE22" i="34" s="1"/>
  <c r="BE23" i="34" s="1"/>
  <c r="BE4" i="34"/>
  <c r="BE20" i="34" s="1"/>
  <c r="BB31" i="35"/>
  <c r="BB29" i="35"/>
  <c r="BD32" i="30"/>
  <c r="BD23" i="30"/>
  <c r="BD20" i="30" s="1"/>
  <c r="BB29" i="29"/>
  <c r="BB31" i="29"/>
  <c r="BB24" i="29" s="1"/>
  <c r="BC22" i="29" s="1"/>
  <c r="BB33" i="29"/>
  <c r="BB15" i="29"/>
  <c r="AW6" i="32" l="1"/>
  <c r="AX5" i="32" s="1"/>
  <c r="AX3" i="32" s="1"/>
  <c r="AW29" i="32"/>
  <c r="AW31" i="32"/>
  <c r="BC3" i="35"/>
  <c r="BC23" i="31"/>
  <c r="BC31" i="31" s="1"/>
  <c r="BC4" i="31"/>
  <c r="BC20" i="31" s="1"/>
  <c r="BB6" i="29"/>
  <c r="BC5" i="29" s="1"/>
  <c r="BC4" i="29" s="1"/>
  <c r="BE32" i="34"/>
  <c r="BE29" i="34"/>
  <c r="BE31" i="34"/>
  <c r="BB24" i="35"/>
  <c r="BC22" i="35" s="1"/>
  <c r="BC15" i="35"/>
  <c r="BC33" i="35"/>
  <c r="BD6" i="30"/>
  <c r="BE5" i="30" s="1"/>
  <c r="BD29" i="30"/>
  <c r="BD31" i="30"/>
  <c r="BE33" i="34"/>
  <c r="BE15" i="34"/>
  <c r="BC33" i="31"/>
  <c r="BC32" i="29"/>
  <c r="AX4" i="32" l="1"/>
  <c r="AX15" i="32" s="1"/>
  <c r="AW24" i="32"/>
  <c r="AX22" i="32" s="1"/>
  <c r="AX32" i="32" s="1"/>
  <c r="BC3" i="29"/>
  <c r="BC23" i="29"/>
  <c r="BC20" i="29" s="1"/>
  <c r="BE6" i="34"/>
  <c r="BF5" i="34" s="1"/>
  <c r="BF4" i="34" s="1"/>
  <c r="BC15" i="31"/>
  <c r="BC29" i="31"/>
  <c r="BC24" i="31" s="1"/>
  <c r="BD22" i="31" s="1"/>
  <c r="BC6" i="31"/>
  <c r="BD5" i="31" s="1"/>
  <c r="BD4" i="31" s="1"/>
  <c r="AX35" i="32"/>
  <c r="BE24" i="34"/>
  <c r="BF22" i="34" s="1"/>
  <c r="BC33" i="29"/>
  <c r="BC15" i="29"/>
  <c r="BE3" i="30"/>
  <c r="BE4" i="30"/>
  <c r="BC23" i="35"/>
  <c r="BC20" i="35" s="1"/>
  <c r="BC32" i="35"/>
  <c r="BD32" i="31"/>
  <c r="BC29" i="29"/>
  <c r="BD24" i="30"/>
  <c r="BE22" i="30" s="1"/>
  <c r="AX33" i="32" l="1"/>
  <c r="AX23" i="32"/>
  <c r="AX20" i="32" s="1"/>
  <c r="AX6" i="32" s="1"/>
  <c r="AY5" i="32" s="1"/>
  <c r="BC31" i="29"/>
  <c r="BF3" i="34"/>
  <c r="BF23" i="34"/>
  <c r="BF20" i="34" s="1"/>
  <c r="BD3" i="31"/>
  <c r="BD23" i="31"/>
  <c r="BD20" i="31" s="1"/>
  <c r="BC24" i="29"/>
  <c r="BD22" i="29" s="1"/>
  <c r="BD32" i="29" s="1"/>
  <c r="BF29" i="34"/>
  <c r="BD29" i="31"/>
  <c r="BE15" i="30"/>
  <c r="BE33" i="30"/>
  <c r="BC31" i="35"/>
  <c r="BC29" i="35"/>
  <c r="BC6" i="35"/>
  <c r="BD5" i="35" s="1"/>
  <c r="BC6" i="29"/>
  <c r="BD5" i="29" s="1"/>
  <c r="BD33" i="31"/>
  <c r="BD15" i="31"/>
  <c r="BE23" i="30"/>
  <c r="BE20" i="30" s="1"/>
  <c r="BE32" i="30"/>
  <c r="BF33" i="34"/>
  <c r="BF15" i="34"/>
  <c r="AX29" i="32" l="1"/>
  <c r="AX31" i="32"/>
  <c r="BF31" i="34"/>
  <c r="BF32" i="34"/>
  <c r="BF24" i="34"/>
  <c r="BG22" i="34" s="1"/>
  <c r="BD31" i="31"/>
  <c r="BD6" i="31"/>
  <c r="BE5" i="31" s="1"/>
  <c r="BC24" i="35"/>
  <c r="BD22" i="35" s="1"/>
  <c r="BD23" i="35" s="1"/>
  <c r="BF6" i="34"/>
  <c r="BG5" i="34" s="1"/>
  <c r="BG3" i="34" s="1"/>
  <c r="AY3" i="32"/>
  <c r="AY4" i="32"/>
  <c r="BE29" i="30"/>
  <c r="BE31" i="30"/>
  <c r="BE6" i="30"/>
  <c r="BF5" i="30" s="1"/>
  <c r="BE3" i="31"/>
  <c r="BE4" i="31"/>
  <c r="BD4" i="29"/>
  <c r="BD3" i="29"/>
  <c r="BD23" i="29"/>
  <c r="BD3" i="35"/>
  <c r="BD4" i="35"/>
  <c r="BD24" i="31"/>
  <c r="BE22" i="31" s="1"/>
  <c r="AX24" i="32" l="1"/>
  <c r="AY22" i="32" s="1"/>
  <c r="AY32" i="32" s="1"/>
  <c r="BD32" i="35"/>
  <c r="BD20" i="35"/>
  <c r="BD20" i="29"/>
  <c r="BG23" i="34"/>
  <c r="BG4" i="34"/>
  <c r="BG20" i="34" s="1"/>
  <c r="BE24" i="30"/>
  <c r="BF22" i="30" s="1"/>
  <c r="BF32" i="30" s="1"/>
  <c r="AY15" i="32"/>
  <c r="AY33" i="32"/>
  <c r="BF4" i="30"/>
  <c r="BF3" i="30"/>
  <c r="BD29" i="29"/>
  <c r="BD31" i="29"/>
  <c r="BG32" i="34"/>
  <c r="BG29" i="34"/>
  <c r="BG31" i="34"/>
  <c r="BG15" i="34"/>
  <c r="BG33" i="34"/>
  <c r="BD31" i="35"/>
  <c r="BD29" i="35"/>
  <c r="BE32" i="31"/>
  <c r="BE23" i="31"/>
  <c r="BE20" i="31" s="1"/>
  <c r="BD15" i="35"/>
  <c r="BD33" i="35"/>
  <c r="BD33" i="29"/>
  <c r="BD15" i="29"/>
  <c r="BE15" i="31"/>
  <c r="BE33" i="31"/>
  <c r="BF23" i="30"/>
  <c r="BF20" i="30" l="1"/>
  <c r="AY35" i="32"/>
  <c r="AY23" i="32"/>
  <c r="AY20" i="32" s="1"/>
  <c r="BG6" i="34"/>
  <c r="BH5" i="34" s="1"/>
  <c r="BH4" i="34" s="1"/>
  <c r="BD24" i="35"/>
  <c r="BE22" i="35" s="1"/>
  <c r="BE32" i="35" s="1"/>
  <c r="BE6" i="31"/>
  <c r="BF5" i="31" s="1"/>
  <c r="BF4" i="31" s="1"/>
  <c r="BD6" i="29"/>
  <c r="BE5" i="29" s="1"/>
  <c r="BE4" i="29" s="1"/>
  <c r="BD24" i="29"/>
  <c r="BE22" i="29" s="1"/>
  <c r="BE23" i="29" s="1"/>
  <c r="BE3" i="29"/>
  <c r="BD6" i="35"/>
  <c r="BE5" i="35" s="1"/>
  <c r="BF29" i="30"/>
  <c r="BF31" i="30"/>
  <c r="BG24" i="34"/>
  <c r="BH22" i="34" s="1"/>
  <c r="BE31" i="31"/>
  <c r="BE29" i="31"/>
  <c r="BE24" i="31" s="1"/>
  <c r="BF22" i="31" s="1"/>
  <c r="BH3" i="34"/>
  <c r="BF15" i="30"/>
  <c r="BF33" i="30"/>
  <c r="AY6" i="32" l="1"/>
  <c r="AZ5" i="32" s="1"/>
  <c r="AZ4" i="32" s="1"/>
  <c r="AZ15" i="32" s="1"/>
  <c r="AY29" i="32"/>
  <c r="AY31" i="32"/>
  <c r="BE20" i="29"/>
  <c r="BH23" i="34"/>
  <c r="BH20" i="34" s="1"/>
  <c r="BF3" i="31"/>
  <c r="BE32" i="29"/>
  <c r="BF24" i="30"/>
  <c r="BG22" i="30" s="1"/>
  <c r="BG32" i="30" s="1"/>
  <c r="BH32" i="34"/>
  <c r="BE4" i="35"/>
  <c r="BE3" i="35"/>
  <c r="BH33" i="34"/>
  <c r="BH15" i="34"/>
  <c r="BE29" i="29"/>
  <c r="BE31" i="29"/>
  <c r="BF32" i="31"/>
  <c r="BF23" i="31"/>
  <c r="BF20" i="31" s="1"/>
  <c r="BE33" i="29"/>
  <c r="BE15" i="29"/>
  <c r="BF6" i="30"/>
  <c r="BG5" i="30" s="1"/>
  <c r="BE23" i="35"/>
  <c r="BF15" i="31"/>
  <c r="BF33" i="31"/>
  <c r="AZ3" i="32" l="1"/>
  <c r="AZ33" i="32"/>
  <c r="AY24" i="32"/>
  <c r="AZ22" i="32" s="1"/>
  <c r="AZ32" i="32" s="1"/>
  <c r="BH31" i="34"/>
  <c r="BH29" i="34"/>
  <c r="BE20" i="35"/>
  <c r="BH24" i="34"/>
  <c r="BI22" i="34" s="1"/>
  <c r="AZ35" i="32"/>
  <c r="BG3" i="30"/>
  <c r="BG4" i="30"/>
  <c r="BE29" i="35"/>
  <c r="BE31" i="35"/>
  <c r="BE24" i="29"/>
  <c r="BF22" i="29" s="1"/>
  <c r="BF31" i="31"/>
  <c r="BF29" i="31"/>
  <c r="BE15" i="35"/>
  <c r="BE33" i="35"/>
  <c r="BF6" i="31"/>
  <c r="BG5" i="31" s="1"/>
  <c r="BE6" i="29"/>
  <c r="BF5" i="29" s="1"/>
  <c r="BH6" i="34"/>
  <c r="BI5" i="34" s="1"/>
  <c r="BG23" i="30"/>
  <c r="BG20" i="30" l="1"/>
  <c r="AZ23" i="32"/>
  <c r="AZ20" i="32" s="1"/>
  <c r="AZ6" i="32" s="1"/>
  <c r="BA5" i="32" s="1"/>
  <c r="BA4" i="32" s="1"/>
  <c r="BF24" i="31"/>
  <c r="BG22" i="31" s="1"/>
  <c r="BG23" i="31" s="1"/>
  <c r="BI4" i="34"/>
  <c r="BI3" i="34"/>
  <c r="BG31" i="30"/>
  <c r="BG29" i="30"/>
  <c r="BI23" i="34"/>
  <c r="BE6" i="35"/>
  <c r="BF5" i="35" s="1"/>
  <c r="BE24" i="35"/>
  <c r="BF22" i="35" s="1"/>
  <c r="BF4" i="29"/>
  <c r="BF3" i="29"/>
  <c r="BF32" i="29"/>
  <c r="BF23" i="29"/>
  <c r="BG33" i="30"/>
  <c r="BG15" i="30"/>
  <c r="BG4" i="31"/>
  <c r="BG3" i="31"/>
  <c r="BA3" i="32" l="1"/>
  <c r="AZ31" i="32"/>
  <c r="AZ29" i="32"/>
  <c r="BF20" i="29"/>
  <c r="BI20" i="34"/>
  <c r="BG20" i="31"/>
  <c r="BG32" i="31"/>
  <c r="BG6" i="30"/>
  <c r="BH5" i="30" s="1"/>
  <c r="BA33" i="32"/>
  <c r="BA15" i="32"/>
  <c r="BF23" i="35"/>
  <c r="BF32" i="35"/>
  <c r="BG33" i="31"/>
  <c r="BG15" i="31"/>
  <c r="BG29" i="31"/>
  <c r="BG31" i="31"/>
  <c r="BF29" i="29"/>
  <c r="BF31" i="29"/>
  <c r="BI32" i="34"/>
  <c r="BI31" i="34"/>
  <c r="BI29" i="34"/>
  <c r="BH3" i="30"/>
  <c r="BH4" i="30"/>
  <c r="BF15" i="29"/>
  <c r="BF33" i="29"/>
  <c r="BF3" i="35"/>
  <c r="BF4" i="35"/>
  <c r="BF20" i="35" s="1"/>
  <c r="BG24" i="30"/>
  <c r="BH22" i="30" s="1"/>
  <c r="BI15" i="34"/>
  <c r="BI33" i="34"/>
  <c r="AZ24" i="32" l="1"/>
  <c r="BA22" i="32" s="1"/>
  <c r="BA32" i="32" s="1"/>
  <c r="BI6" i="34"/>
  <c r="BJ5" i="34" s="1"/>
  <c r="BJ3" i="34" s="1"/>
  <c r="BF6" i="29"/>
  <c r="BG5" i="29" s="1"/>
  <c r="BG3" i="29" s="1"/>
  <c r="BF24" i="29"/>
  <c r="BG22" i="29" s="1"/>
  <c r="BG23" i="29" s="1"/>
  <c r="BA35" i="32"/>
  <c r="BI24" i="34"/>
  <c r="BJ22" i="34" s="1"/>
  <c r="BG24" i="31"/>
  <c r="BH22" i="31" s="1"/>
  <c r="BH33" i="30"/>
  <c r="BH15" i="30"/>
  <c r="BJ4" i="34"/>
  <c r="BH32" i="30"/>
  <c r="BH23" i="30"/>
  <c r="BH20" i="30" s="1"/>
  <c r="BF33" i="35"/>
  <c r="BF15" i="35"/>
  <c r="BG6" i="31"/>
  <c r="BH5" i="31" s="1"/>
  <c r="BF29" i="35"/>
  <c r="BF31" i="35"/>
  <c r="BA23" i="32" l="1"/>
  <c r="BA20" i="32" s="1"/>
  <c r="BA6" i="32" s="1"/>
  <c r="BB5" i="32" s="1"/>
  <c r="BB3" i="32" s="1"/>
  <c r="BG32" i="29"/>
  <c r="BG4" i="29"/>
  <c r="BG20" i="29" s="1"/>
  <c r="BJ23" i="34"/>
  <c r="BJ20" i="34" s="1"/>
  <c r="BF24" i="35"/>
  <c r="BG22" i="35" s="1"/>
  <c r="BG32" i="35" s="1"/>
  <c r="BF6" i="35"/>
  <c r="BG5" i="35" s="1"/>
  <c r="BG4" i="35" s="1"/>
  <c r="BJ31" i="34"/>
  <c r="BJ32" i="34"/>
  <c r="BJ29" i="34"/>
  <c r="BH3" i="31"/>
  <c r="BH4" i="31"/>
  <c r="BH29" i="30"/>
  <c r="BH31" i="30"/>
  <c r="BJ15" i="34"/>
  <c r="BJ33" i="34"/>
  <c r="BG15" i="29"/>
  <c r="BG31" i="29"/>
  <c r="BG29" i="29"/>
  <c r="BH6" i="30"/>
  <c r="BI5" i="30" s="1"/>
  <c r="BH32" i="31"/>
  <c r="BH23" i="31"/>
  <c r="BH20" i="31" l="1"/>
  <c r="BA31" i="32"/>
  <c r="BB4" i="32"/>
  <c r="BB33" i="32" s="1"/>
  <c r="BA29" i="32"/>
  <c r="BG33" i="29"/>
  <c r="BG6" i="29"/>
  <c r="BH5" i="29" s="1"/>
  <c r="BH4" i="29" s="1"/>
  <c r="BG24" i="29"/>
  <c r="BH22" i="29" s="1"/>
  <c r="BH32" i="29" s="1"/>
  <c r="BG3" i="35"/>
  <c r="BG23" i="35"/>
  <c r="BG20" i="35" s="1"/>
  <c r="BJ24" i="34"/>
  <c r="BK22" i="34" s="1"/>
  <c r="BH29" i="31"/>
  <c r="BH31" i="31"/>
  <c r="BI3" i="30"/>
  <c r="BI4" i="30"/>
  <c r="BG33" i="35"/>
  <c r="BG15" i="35"/>
  <c r="BJ6" i="34"/>
  <c r="BK5" i="34" s="1"/>
  <c r="BH15" i="31"/>
  <c r="BH33" i="31"/>
  <c r="BH24" i="30"/>
  <c r="BI22" i="30" s="1"/>
  <c r="BA24" i="32" l="1"/>
  <c r="BB22" i="32" s="1"/>
  <c r="BB32" i="32" s="1"/>
  <c r="BB15" i="32"/>
  <c r="BG29" i="35"/>
  <c r="BH3" i="29"/>
  <c r="BH23" i="29"/>
  <c r="BH20" i="29" s="1"/>
  <c r="BG31" i="35"/>
  <c r="BG24" i="35" s="1"/>
  <c r="BH22" i="35" s="1"/>
  <c r="BH32" i="35" s="1"/>
  <c r="BH6" i="31"/>
  <c r="BI5" i="31" s="1"/>
  <c r="BI4" i="31" s="1"/>
  <c r="BG6" i="35"/>
  <c r="BH5" i="35" s="1"/>
  <c r="BH3" i="35" s="1"/>
  <c r="BB35" i="32"/>
  <c r="BH15" i="29"/>
  <c r="BH33" i="29"/>
  <c r="BK4" i="34"/>
  <c r="BK3" i="34"/>
  <c r="BK23" i="34"/>
  <c r="BH24" i="31"/>
  <c r="BI22" i="31" s="1"/>
  <c r="BI32" i="30"/>
  <c r="BI23" i="30"/>
  <c r="BI20" i="30" s="1"/>
  <c r="BI33" i="30"/>
  <c r="BI15" i="30"/>
  <c r="BK20" i="34" l="1"/>
  <c r="BB23" i="32"/>
  <c r="BB31" i="32" s="1"/>
  <c r="BH31" i="29"/>
  <c r="BH29" i="29"/>
  <c r="BH6" i="29"/>
  <c r="BI5" i="29" s="1"/>
  <c r="BI4" i="29" s="1"/>
  <c r="BI3" i="31"/>
  <c r="BH23" i="35"/>
  <c r="BH29" i="35" s="1"/>
  <c r="BH4" i="35"/>
  <c r="BH15" i="35" s="1"/>
  <c r="BH24" i="29"/>
  <c r="BI22" i="29" s="1"/>
  <c r="BI32" i="29" s="1"/>
  <c r="BI6" i="30"/>
  <c r="BJ5" i="30" s="1"/>
  <c r="BI15" i="31"/>
  <c r="BI33" i="31"/>
  <c r="BK32" i="34"/>
  <c r="BK31" i="34"/>
  <c r="BK29" i="34"/>
  <c r="BI32" i="31"/>
  <c r="BI23" i="31"/>
  <c r="BI20" i="31" s="1"/>
  <c r="BI29" i="30"/>
  <c r="BI31" i="30"/>
  <c r="BK15" i="34"/>
  <c r="BK33" i="34"/>
  <c r="BB20" i="32" l="1"/>
  <c r="BB6" i="32" s="1"/>
  <c r="BC5" i="32" s="1"/>
  <c r="BC4" i="32" s="1"/>
  <c r="BB29" i="32"/>
  <c r="BB24" i="32" s="1"/>
  <c r="BC22" i="32" s="1"/>
  <c r="BC32" i="32" s="1"/>
  <c r="BH31" i="35"/>
  <c r="BI3" i="29"/>
  <c r="BI23" i="29"/>
  <c r="BI20" i="29" s="1"/>
  <c r="BH33" i="35"/>
  <c r="BH20" i="35"/>
  <c r="BH6" i="35" s="1"/>
  <c r="BI5" i="35" s="1"/>
  <c r="BK24" i="34"/>
  <c r="BL22" i="34" s="1"/>
  <c r="BK6" i="34"/>
  <c r="BL5" i="34" s="1"/>
  <c r="BL3" i="34" s="1"/>
  <c r="BH24" i="35"/>
  <c r="BI22" i="35" s="1"/>
  <c r="BC3" i="32"/>
  <c r="BI29" i="31"/>
  <c r="BI31" i="31"/>
  <c r="BI6" i="31"/>
  <c r="BJ5" i="31" s="1"/>
  <c r="BJ3" i="30"/>
  <c r="BJ4" i="30"/>
  <c r="BI24" i="30"/>
  <c r="BJ22" i="30" s="1"/>
  <c r="BI15" i="29"/>
  <c r="BI33" i="29"/>
  <c r="BC23" i="32" l="1"/>
  <c r="BC20" i="32" s="1"/>
  <c r="BI31" i="29"/>
  <c r="BI29" i="29"/>
  <c r="BL23" i="34"/>
  <c r="BL4" i="34"/>
  <c r="BL20" i="34" s="1"/>
  <c r="BI3" i="35"/>
  <c r="BI4" i="35"/>
  <c r="BI15" i="35" s="1"/>
  <c r="BI23" i="35"/>
  <c r="BI29" i="35" s="1"/>
  <c r="BI32" i="35"/>
  <c r="BI24" i="31"/>
  <c r="BJ22" i="31" s="1"/>
  <c r="BJ23" i="31" s="1"/>
  <c r="BC33" i="32"/>
  <c r="BC15" i="32"/>
  <c r="BJ4" i="31"/>
  <c r="BJ20" i="31" s="1"/>
  <c r="BJ3" i="31"/>
  <c r="BL15" i="34"/>
  <c r="BL29" i="34"/>
  <c r="BL31" i="34"/>
  <c r="BL32" i="34"/>
  <c r="BI6" i="29"/>
  <c r="BJ5" i="29" s="1"/>
  <c r="BJ33" i="30"/>
  <c r="BJ15" i="30"/>
  <c r="BJ32" i="31"/>
  <c r="BI24" i="29"/>
  <c r="BJ22" i="29" s="1"/>
  <c r="BJ32" i="30"/>
  <c r="BJ23" i="30"/>
  <c r="BJ20" i="30" s="1"/>
  <c r="BC31" i="32" l="1"/>
  <c r="BC29" i="32"/>
  <c r="BC24" i="32" s="1"/>
  <c r="BD22" i="32" s="1"/>
  <c r="BD32" i="32" s="1"/>
  <c r="BI33" i="35"/>
  <c r="BI31" i="35"/>
  <c r="BI24" i="35" s="1"/>
  <c r="BJ22" i="35" s="1"/>
  <c r="BJ32" i="35" s="1"/>
  <c r="BL33" i="34"/>
  <c r="BI20" i="35"/>
  <c r="BI6" i="35" s="1"/>
  <c r="BJ5" i="35" s="1"/>
  <c r="BL6" i="34"/>
  <c r="BM5" i="34" s="1"/>
  <c r="BM4" i="34" s="1"/>
  <c r="BC35" i="32"/>
  <c r="BJ29" i="30"/>
  <c r="BJ31" i="30"/>
  <c r="BJ32" i="29"/>
  <c r="BJ23" i="29"/>
  <c r="BJ6" i="30"/>
  <c r="BK5" i="30" s="1"/>
  <c r="BJ29" i="31"/>
  <c r="BJ31" i="31"/>
  <c r="BL24" i="34"/>
  <c r="BM22" i="34" s="1"/>
  <c r="BM23" i="34" s="1"/>
  <c r="BJ3" i="29"/>
  <c r="BJ4" i="29"/>
  <c r="BJ20" i="29" s="1"/>
  <c r="BJ15" i="31"/>
  <c r="BJ33" i="31"/>
  <c r="BM20" i="34" l="1"/>
  <c r="BM3" i="34"/>
  <c r="BJ4" i="35"/>
  <c r="BJ3" i="35"/>
  <c r="BJ23" i="35"/>
  <c r="BJ31" i="35" s="1"/>
  <c r="BJ24" i="30"/>
  <c r="BK22" i="30" s="1"/>
  <c r="BK23" i="30" s="1"/>
  <c r="BC6" i="32"/>
  <c r="BD5" i="32" s="1"/>
  <c r="BJ15" i="29"/>
  <c r="BJ33" i="29"/>
  <c r="BJ24" i="31"/>
  <c r="BK22" i="31" s="1"/>
  <c r="BM15" i="34"/>
  <c r="BM33" i="34"/>
  <c r="BM29" i="34"/>
  <c r="BM31" i="34"/>
  <c r="BM32" i="34"/>
  <c r="BJ29" i="29"/>
  <c r="BJ31" i="29"/>
  <c r="BK4" i="30"/>
  <c r="BK20" i="30" s="1"/>
  <c r="BK3" i="30"/>
  <c r="BJ6" i="31"/>
  <c r="BK5" i="31" s="1"/>
  <c r="BJ20" i="35" l="1"/>
  <c r="BJ29" i="35"/>
  <c r="BK32" i="30"/>
  <c r="BJ15" i="35"/>
  <c r="BJ6" i="35" s="1"/>
  <c r="BK5" i="35" s="1"/>
  <c r="BJ33" i="35"/>
  <c r="BJ24" i="35"/>
  <c r="BK22" i="35" s="1"/>
  <c r="BK32" i="35" s="1"/>
  <c r="BM24" i="34"/>
  <c r="BN22" i="34" s="1"/>
  <c r="BD23" i="32"/>
  <c r="BD4" i="32"/>
  <c r="BD3" i="32"/>
  <c r="BK32" i="31"/>
  <c r="BK23" i="31"/>
  <c r="BJ24" i="29"/>
  <c r="BK22" i="29" s="1"/>
  <c r="BJ6" i="29"/>
  <c r="BK5" i="29" s="1"/>
  <c r="BK4" i="31"/>
  <c r="BK20" i="31" s="1"/>
  <c r="BK3" i="31"/>
  <c r="BK31" i="30"/>
  <c r="BK29" i="30"/>
  <c r="BK33" i="30"/>
  <c r="BK15" i="30"/>
  <c r="BM6" i="34"/>
  <c r="BN5" i="34" s="1"/>
  <c r="BD20" i="32" l="1"/>
  <c r="BD15" i="32"/>
  <c r="BD33" i="32"/>
  <c r="BD31" i="32"/>
  <c r="BD29" i="32"/>
  <c r="BN3" i="34"/>
  <c r="BN4" i="34"/>
  <c r="BK4" i="35"/>
  <c r="BK3" i="35"/>
  <c r="BK33" i="31"/>
  <c r="BK15" i="31"/>
  <c r="BK23" i="35"/>
  <c r="BK31" i="31"/>
  <c r="BK29" i="31"/>
  <c r="BK3" i="29"/>
  <c r="BK4" i="29"/>
  <c r="BK32" i="29"/>
  <c r="BK23" i="29"/>
  <c r="BK6" i="30"/>
  <c r="BL5" i="30" s="1"/>
  <c r="BK24" i="30"/>
  <c r="BL22" i="30" s="1"/>
  <c r="BN23" i="34"/>
  <c r="BK20" i="29" l="1"/>
  <c r="BN20" i="34"/>
  <c r="BK20" i="35"/>
  <c r="BD35" i="32"/>
  <c r="BD6" i="32"/>
  <c r="BE5" i="32" s="1"/>
  <c r="BL4" i="30"/>
  <c r="BL3" i="30"/>
  <c r="BK31" i="29"/>
  <c r="BK29" i="29"/>
  <c r="BK24" i="29" s="1"/>
  <c r="BL22" i="29" s="1"/>
  <c r="BN32" i="34"/>
  <c r="BN29" i="34"/>
  <c r="BN31" i="34"/>
  <c r="BK15" i="35"/>
  <c r="BK33" i="35"/>
  <c r="BK33" i="29"/>
  <c r="BK15" i="29"/>
  <c r="BK6" i="29" s="1"/>
  <c r="BL5" i="29" s="1"/>
  <c r="BK29" i="35"/>
  <c r="BK31" i="35"/>
  <c r="BL32" i="30"/>
  <c r="BL23" i="30"/>
  <c r="BK24" i="31"/>
  <c r="BL22" i="31" s="1"/>
  <c r="BK6" i="31"/>
  <c r="BL5" i="31" s="1"/>
  <c r="BN15" i="34"/>
  <c r="BN33" i="34"/>
  <c r="BL20" i="30" l="1"/>
  <c r="BK24" i="35"/>
  <c r="BL22" i="35" s="1"/>
  <c r="BL32" i="35" s="1"/>
  <c r="BN6" i="34"/>
  <c r="BO5" i="34" s="1"/>
  <c r="BO4" i="34" s="1"/>
  <c r="BK6" i="35"/>
  <c r="BL5" i="35" s="1"/>
  <c r="BL3" i="35" s="1"/>
  <c r="BE4" i="32"/>
  <c r="BE3" i="32"/>
  <c r="BD24" i="32"/>
  <c r="BE22" i="32" s="1"/>
  <c r="BL4" i="31"/>
  <c r="BL3" i="31"/>
  <c r="BL32" i="31"/>
  <c r="BL23" i="31"/>
  <c r="BN24" i="34"/>
  <c r="BO22" i="34" s="1"/>
  <c r="BO23" i="34" s="1"/>
  <c r="BO3" i="34"/>
  <c r="BL32" i="29"/>
  <c r="BL23" i="29"/>
  <c r="BL3" i="29"/>
  <c r="BL4" i="29"/>
  <c r="BL31" i="30"/>
  <c r="BL29" i="30"/>
  <c r="BL33" i="30"/>
  <c r="BL15" i="30"/>
  <c r="BL20" i="31" l="1"/>
  <c r="BO20" i="34"/>
  <c r="BL23" i="35"/>
  <c r="BL20" i="29"/>
  <c r="BL4" i="35"/>
  <c r="BL20" i="35" s="1"/>
  <c r="BL24" i="30"/>
  <c r="BM22" i="30" s="1"/>
  <c r="BM32" i="30" s="1"/>
  <c r="BE32" i="32"/>
  <c r="BE23" i="32"/>
  <c r="BE20" i="32" s="1"/>
  <c r="BE15" i="32"/>
  <c r="BE33" i="32"/>
  <c r="BL33" i="31"/>
  <c r="BL15" i="31"/>
  <c r="BL31" i="29"/>
  <c r="BL29" i="29"/>
  <c r="BL24" i="29" s="1"/>
  <c r="BM22" i="29" s="1"/>
  <c r="BL6" i="30"/>
  <c r="BM5" i="30" s="1"/>
  <c r="BL15" i="29"/>
  <c r="BL33" i="29"/>
  <c r="BO33" i="34"/>
  <c r="BO15" i="34"/>
  <c r="BO32" i="34"/>
  <c r="BO31" i="34"/>
  <c r="BO29" i="34"/>
  <c r="BL31" i="35"/>
  <c r="BL29" i="35"/>
  <c r="BL29" i="31"/>
  <c r="BL31" i="31"/>
  <c r="BL15" i="35" l="1"/>
  <c r="BL6" i="35" s="1"/>
  <c r="BM5" i="35" s="1"/>
  <c r="BM3" i="35" s="1"/>
  <c r="BL33" i="35"/>
  <c r="BM23" i="30"/>
  <c r="BE6" i="32"/>
  <c r="BF5" i="32" s="1"/>
  <c r="BE29" i="32"/>
  <c r="BE31" i="32"/>
  <c r="BM31" i="30"/>
  <c r="BM29" i="30"/>
  <c r="BL24" i="31"/>
  <c r="BM22" i="31" s="1"/>
  <c r="BL24" i="35"/>
  <c r="BM22" i="35" s="1"/>
  <c r="BO24" i="34"/>
  <c r="BP22" i="34" s="1"/>
  <c r="BO6" i="34"/>
  <c r="BP5" i="34" s="1"/>
  <c r="BL6" i="29"/>
  <c r="BM5" i="29" s="1"/>
  <c r="BM23" i="29" s="1"/>
  <c r="BM3" i="30"/>
  <c r="BM4" i="30"/>
  <c r="BM20" i="30" s="1"/>
  <c r="BL6" i="31"/>
  <c r="BM5" i="31" s="1"/>
  <c r="BM32" i="29"/>
  <c r="BM4" i="35" l="1"/>
  <c r="BP23" i="34"/>
  <c r="BM24" i="30"/>
  <c r="BN22" i="30" s="1"/>
  <c r="BN32" i="30" s="1"/>
  <c r="BE35" i="32"/>
  <c r="BE24" i="32"/>
  <c r="BF22" i="32" s="1"/>
  <c r="BF4" i="32"/>
  <c r="BF3" i="32"/>
  <c r="BM4" i="31"/>
  <c r="BM3" i="31"/>
  <c r="BP3" i="34"/>
  <c r="BP4" i="34"/>
  <c r="BP20" i="34" s="1"/>
  <c r="BP31" i="34"/>
  <c r="BP29" i="34"/>
  <c r="BP32" i="34"/>
  <c r="BM32" i="35"/>
  <c r="BM23" i="35"/>
  <c r="BM31" i="29"/>
  <c r="BM29" i="29"/>
  <c r="BM33" i="30"/>
  <c r="BM15" i="30"/>
  <c r="BM4" i="29"/>
  <c r="BM20" i="29" s="1"/>
  <c r="BM3" i="29"/>
  <c r="BM32" i="31"/>
  <c r="BM23" i="31"/>
  <c r="I23" i="33"/>
  <c r="BM20" i="31" l="1"/>
  <c r="BM20" i="35"/>
  <c r="I32" i="33"/>
  <c r="I20" i="33"/>
  <c r="BM15" i="35"/>
  <c r="BM33" i="35"/>
  <c r="BM24" i="29"/>
  <c r="BN22" i="29" s="1"/>
  <c r="BN32" i="29" s="1"/>
  <c r="BP24" i="34"/>
  <c r="BQ22" i="34" s="1"/>
  <c r="BM6" i="30"/>
  <c r="BN5" i="30" s="1"/>
  <c r="BN3" i="30" s="1"/>
  <c r="BF15" i="32"/>
  <c r="BF33" i="32"/>
  <c r="BF32" i="32"/>
  <c r="BF23" i="32"/>
  <c r="BF20" i="32" s="1"/>
  <c r="BM29" i="31"/>
  <c r="BM31" i="31"/>
  <c r="BM29" i="35"/>
  <c r="BM31" i="35"/>
  <c r="BP33" i="34"/>
  <c r="BP15" i="34"/>
  <c r="BM33" i="29"/>
  <c r="BM15" i="29"/>
  <c r="BM15" i="31"/>
  <c r="BM33" i="31"/>
  <c r="I6" i="33"/>
  <c r="J5" i="33" s="1"/>
  <c r="I31" i="33"/>
  <c r="I29" i="33"/>
  <c r="BM6" i="35" l="1"/>
  <c r="BN5" i="35" s="1"/>
  <c r="BN3" i="35" s="1"/>
  <c r="BN23" i="30"/>
  <c r="BN4" i="30"/>
  <c r="BN20" i="30" s="1"/>
  <c r="BM24" i="31"/>
  <c r="BN22" i="31" s="1"/>
  <c r="BN32" i="31" s="1"/>
  <c r="BP6" i="34"/>
  <c r="BQ5" i="34" s="1"/>
  <c r="BQ4" i="34" s="1"/>
  <c r="BM24" i="35"/>
  <c r="BN22" i="35" s="1"/>
  <c r="BF31" i="32"/>
  <c r="BF29" i="32"/>
  <c r="BF35" i="32"/>
  <c r="BM6" i="29"/>
  <c r="BN5" i="29" s="1"/>
  <c r="BM6" i="31"/>
  <c r="BN5" i="31" s="1"/>
  <c r="BN29" i="30"/>
  <c r="BN31" i="30"/>
  <c r="J4" i="33"/>
  <c r="J3" i="33"/>
  <c r="I24" i="33"/>
  <c r="J22" i="33" s="1"/>
  <c r="BN23" i="35" l="1"/>
  <c r="BN4" i="35"/>
  <c r="BN33" i="30"/>
  <c r="BN15" i="30"/>
  <c r="BN23" i="31"/>
  <c r="BQ3" i="34"/>
  <c r="BQ23" i="34"/>
  <c r="BQ29" i="34" s="1"/>
  <c r="BN32" i="35"/>
  <c r="BF6" i="32"/>
  <c r="BG5" i="32" s="1"/>
  <c r="BF24" i="32"/>
  <c r="BG22" i="32" s="1"/>
  <c r="BN31" i="31"/>
  <c r="BN29" i="31"/>
  <c r="BN3" i="29"/>
  <c r="BN4" i="29"/>
  <c r="BN23" i="29"/>
  <c r="BN6" i="30"/>
  <c r="BO5" i="30" s="1"/>
  <c r="BQ33" i="34"/>
  <c r="BQ15" i="34"/>
  <c r="BN24" i="30"/>
  <c r="BO22" i="30" s="1"/>
  <c r="BN4" i="31"/>
  <c r="BN20" i="31" s="1"/>
  <c r="BN3" i="31"/>
  <c r="BN31" i="35"/>
  <c r="BN29" i="35"/>
  <c r="J15" i="33"/>
  <c r="J33" i="33"/>
  <c r="J23" i="33"/>
  <c r="J32" i="33" l="1"/>
  <c r="J20" i="33"/>
  <c r="BN20" i="29"/>
  <c r="BN20" i="35"/>
  <c r="BN15" i="35"/>
  <c r="BN6" i="35"/>
  <c r="BO5" i="35" s="1"/>
  <c r="BO3" i="35" s="1"/>
  <c r="BN33" i="35"/>
  <c r="BQ32" i="34"/>
  <c r="BQ20" i="34"/>
  <c r="BQ31" i="34"/>
  <c r="BN24" i="35"/>
  <c r="BO22" i="35" s="1"/>
  <c r="BO32" i="35" s="1"/>
  <c r="BQ24" i="34"/>
  <c r="BR22" i="34" s="1"/>
  <c r="BN24" i="31"/>
  <c r="BO22" i="31" s="1"/>
  <c r="BO32" i="31" s="1"/>
  <c r="BG23" i="32"/>
  <c r="BG32" i="32"/>
  <c r="BG4" i="32"/>
  <c r="BG3" i="32"/>
  <c r="BQ6" i="34"/>
  <c r="BR5" i="34" s="1"/>
  <c r="BN33" i="29"/>
  <c r="BN15" i="29"/>
  <c r="BN15" i="31"/>
  <c r="BN33" i="31"/>
  <c r="BO4" i="30"/>
  <c r="BO3" i="30"/>
  <c r="BO32" i="30"/>
  <c r="BO23" i="30"/>
  <c r="BN29" i="29"/>
  <c r="BN31" i="29"/>
  <c r="J6" i="33"/>
  <c r="K5" i="33" s="1"/>
  <c r="J31" i="33"/>
  <c r="J29" i="33"/>
  <c r="BO20" i="30" l="1"/>
  <c r="BO4" i="35"/>
  <c r="BO33" i="35" s="1"/>
  <c r="BG20" i="32"/>
  <c r="BO23" i="35"/>
  <c r="BN6" i="29"/>
  <c r="BO5" i="29" s="1"/>
  <c r="BO4" i="29" s="1"/>
  <c r="BN6" i="31"/>
  <c r="BO5" i="31" s="1"/>
  <c r="BO3" i="31" s="1"/>
  <c r="BN24" i="29"/>
  <c r="BO22" i="29" s="1"/>
  <c r="BO32" i="29" s="1"/>
  <c r="BG15" i="32"/>
  <c r="BG33" i="32"/>
  <c r="BG29" i="32"/>
  <c r="BG31" i="32"/>
  <c r="BO15" i="30"/>
  <c r="BO33" i="30"/>
  <c r="BO31" i="30"/>
  <c r="BO29" i="30"/>
  <c r="BR23" i="34"/>
  <c r="BR4" i="34"/>
  <c r="BR20" i="34" s="1"/>
  <c r="BR3" i="34"/>
  <c r="K3" i="33"/>
  <c r="K4" i="33"/>
  <c r="J24" i="33"/>
  <c r="K22" i="33" s="1"/>
  <c r="BO15" i="35" l="1"/>
  <c r="BO20" i="35"/>
  <c r="BO6" i="35" s="1"/>
  <c r="BP5" i="35" s="1"/>
  <c r="BP3" i="35" s="1"/>
  <c r="BO29" i="35"/>
  <c r="BO3" i="29"/>
  <c r="BO31" i="35"/>
  <c r="BO4" i="31"/>
  <c r="BO33" i="31" s="1"/>
  <c r="BO23" i="31"/>
  <c r="BO29" i="31" s="1"/>
  <c r="BO23" i="29"/>
  <c r="BO20" i="29" s="1"/>
  <c r="BG6" i="32"/>
  <c r="BH5" i="32" s="1"/>
  <c r="BR33" i="34"/>
  <c r="BR15" i="34"/>
  <c r="BO15" i="29"/>
  <c r="BO33" i="29"/>
  <c r="BR31" i="34"/>
  <c r="BR29" i="34"/>
  <c r="BR32" i="34"/>
  <c r="BO24" i="30"/>
  <c r="BP22" i="30" s="1"/>
  <c r="BO6" i="30"/>
  <c r="BP5" i="30" s="1"/>
  <c r="K15" i="33"/>
  <c r="K33" i="33"/>
  <c r="K23" i="33"/>
  <c r="K32" i="33" l="1"/>
  <c r="K20" i="33"/>
  <c r="BO24" i="35"/>
  <c r="BP22" i="35" s="1"/>
  <c r="BO31" i="29"/>
  <c r="BO29" i="29"/>
  <c r="BO15" i="31"/>
  <c r="BO20" i="31"/>
  <c r="BO31" i="31"/>
  <c r="BP4" i="35"/>
  <c r="BP15" i="35" s="1"/>
  <c r="BP23" i="35"/>
  <c r="BP31" i="35" s="1"/>
  <c r="BP32" i="35"/>
  <c r="BO24" i="29"/>
  <c r="BP22" i="29" s="1"/>
  <c r="BO6" i="29"/>
  <c r="BP5" i="29" s="1"/>
  <c r="BP3" i="29" s="1"/>
  <c r="BO6" i="31"/>
  <c r="BP5" i="31" s="1"/>
  <c r="BP4" i="31" s="1"/>
  <c r="BR6" i="34"/>
  <c r="BS5" i="34" s="1"/>
  <c r="BO24" i="31"/>
  <c r="BP22" i="31" s="1"/>
  <c r="BP32" i="31" s="1"/>
  <c r="BH3" i="32"/>
  <c r="BH4" i="32"/>
  <c r="BG35" i="32"/>
  <c r="BG24" i="32"/>
  <c r="BH22" i="32" s="1"/>
  <c r="BR24" i="34"/>
  <c r="BS22" i="34" s="1"/>
  <c r="BS23" i="34" s="1"/>
  <c r="BS3" i="34"/>
  <c r="BS4" i="34"/>
  <c r="BP32" i="30"/>
  <c r="BP23" i="30"/>
  <c r="BP3" i="30"/>
  <c r="BP4" i="30"/>
  <c r="BP20" i="30" s="1"/>
  <c r="K6" i="33"/>
  <c r="L5" i="33" s="1"/>
  <c r="K31" i="33"/>
  <c r="K29" i="33"/>
  <c r="BP23" i="29" l="1"/>
  <c r="BP29" i="35"/>
  <c r="BP24" i="35" s="1"/>
  <c r="BQ22" i="35" s="1"/>
  <c r="BP33" i="35"/>
  <c r="BP32" i="29"/>
  <c r="BS20" i="34"/>
  <c r="BP20" i="35"/>
  <c r="BP6" i="35" s="1"/>
  <c r="BQ5" i="35" s="1"/>
  <c r="BP3" i="31"/>
  <c r="BP4" i="29"/>
  <c r="BP20" i="29" s="1"/>
  <c r="BP23" i="31"/>
  <c r="BP31" i="31" s="1"/>
  <c r="BH32" i="32"/>
  <c r="BH23" i="32"/>
  <c r="BH20" i="32" s="1"/>
  <c r="BH15" i="32"/>
  <c r="BH33" i="32"/>
  <c r="BP33" i="31"/>
  <c r="BP15" i="31"/>
  <c r="BP31" i="29"/>
  <c r="BP29" i="29"/>
  <c r="BP15" i="30"/>
  <c r="BP33" i="30"/>
  <c r="BP29" i="30"/>
  <c r="BP31" i="30"/>
  <c r="BP15" i="29"/>
  <c r="BS33" i="34"/>
  <c r="BS15" i="34"/>
  <c r="BS31" i="34"/>
  <c r="BS32" i="34"/>
  <c r="BS29" i="34"/>
  <c r="L3" i="33"/>
  <c r="L4" i="33"/>
  <c r="K24" i="33"/>
  <c r="L22" i="33" s="1"/>
  <c r="L23" i="33" s="1"/>
  <c r="L32" i="33" s="1"/>
  <c r="BP6" i="30" l="1"/>
  <c r="BQ5" i="30" s="1"/>
  <c r="BP33" i="29"/>
  <c r="BP24" i="29"/>
  <c r="BQ22" i="29" s="1"/>
  <c r="BQ32" i="29" s="1"/>
  <c r="L20" i="33"/>
  <c r="BS24" i="34"/>
  <c r="BT22" i="34" s="1"/>
  <c r="BP20" i="31"/>
  <c r="BP29" i="31"/>
  <c r="BP24" i="31" s="1"/>
  <c r="BQ22" i="31" s="1"/>
  <c r="BQ32" i="31" s="1"/>
  <c r="BH35" i="32"/>
  <c r="BH31" i="32"/>
  <c r="BH29" i="32"/>
  <c r="BQ32" i="35"/>
  <c r="BQ23" i="35"/>
  <c r="BS6" i="34"/>
  <c r="BT5" i="34" s="1"/>
  <c r="BP6" i="29"/>
  <c r="BQ5" i="29" s="1"/>
  <c r="BQ4" i="35"/>
  <c r="BQ3" i="35"/>
  <c r="BQ4" i="30"/>
  <c r="BQ3" i="30"/>
  <c r="BP24" i="30"/>
  <c r="BQ22" i="30" s="1"/>
  <c r="BQ32" i="30" s="1"/>
  <c r="BP6" i="31"/>
  <c r="BQ5" i="31" s="1"/>
  <c r="L15" i="33"/>
  <c r="L33" i="33"/>
  <c r="L29" i="33"/>
  <c r="L31" i="33"/>
  <c r="BQ23" i="29" l="1"/>
  <c r="BQ20" i="35"/>
  <c r="BH24" i="32"/>
  <c r="BI22" i="32" s="1"/>
  <c r="BH6" i="32"/>
  <c r="BI5" i="32" s="1"/>
  <c r="BQ4" i="31"/>
  <c r="BQ3" i="31"/>
  <c r="BT4" i="34"/>
  <c r="BT3" i="34"/>
  <c r="BQ15" i="30"/>
  <c r="BQ33" i="30"/>
  <c r="BQ23" i="30"/>
  <c r="BQ20" i="30" s="1"/>
  <c r="BQ15" i="35"/>
  <c r="BQ33" i="35"/>
  <c r="BQ29" i="29"/>
  <c r="BQ31" i="29"/>
  <c r="BQ29" i="35"/>
  <c r="BQ31" i="35"/>
  <c r="BQ23" i="31"/>
  <c r="BQ4" i="29"/>
  <c r="BQ20" i="29" s="1"/>
  <c r="BQ3" i="29"/>
  <c r="BT23" i="34"/>
  <c r="L6" i="33"/>
  <c r="M5" i="33" s="1"/>
  <c r="M4" i="33" s="1"/>
  <c r="L24" i="33"/>
  <c r="M22" i="33" s="1"/>
  <c r="BQ20" i="31" l="1"/>
  <c r="BT20" i="34"/>
  <c r="BQ24" i="35"/>
  <c r="BR22" i="35" s="1"/>
  <c r="BQ6" i="35"/>
  <c r="BR5" i="35" s="1"/>
  <c r="BR3" i="35" s="1"/>
  <c r="BI4" i="32"/>
  <c r="BI3" i="32"/>
  <c r="BI32" i="32"/>
  <c r="BI23" i="32"/>
  <c r="BQ33" i="29"/>
  <c r="BQ15" i="29"/>
  <c r="BQ29" i="31"/>
  <c r="BQ31" i="31"/>
  <c r="BQ6" i="30"/>
  <c r="BR5" i="30" s="1"/>
  <c r="BT29" i="34"/>
  <c r="BT32" i="34"/>
  <c r="BT31" i="34"/>
  <c r="BQ24" i="29"/>
  <c r="BR22" i="29" s="1"/>
  <c r="BQ31" i="30"/>
  <c r="BQ29" i="30"/>
  <c r="BT33" i="34"/>
  <c r="BT15" i="34"/>
  <c r="BQ15" i="31"/>
  <c r="BQ33" i="31"/>
  <c r="M3" i="33"/>
  <c r="M33" i="33"/>
  <c r="M15" i="33"/>
  <c r="M23" i="33"/>
  <c r="M32" i="33" s="1"/>
  <c r="BR23" i="35" l="1"/>
  <c r="BR31" i="35" s="1"/>
  <c r="BR4" i="35"/>
  <c r="BR20" i="35" s="1"/>
  <c r="BR32" i="35"/>
  <c r="M20" i="33"/>
  <c r="M6" i="33" s="1"/>
  <c r="N5" i="33" s="1"/>
  <c r="BI20" i="32"/>
  <c r="BQ24" i="30"/>
  <c r="BR22" i="30" s="1"/>
  <c r="BR32" i="30" s="1"/>
  <c r="BI29" i="32"/>
  <c r="BI31" i="32"/>
  <c r="BI33" i="32"/>
  <c r="BI15" i="32"/>
  <c r="BR4" i="30"/>
  <c r="BR3" i="30"/>
  <c r="BT24" i="34"/>
  <c r="BU22" i="34" s="1"/>
  <c r="BQ6" i="29"/>
  <c r="BR5" i="29" s="1"/>
  <c r="BR23" i="29" s="1"/>
  <c r="BR32" i="29"/>
  <c r="BT6" i="34"/>
  <c r="BU5" i="34" s="1"/>
  <c r="BR29" i="35"/>
  <c r="BQ6" i="31"/>
  <c r="BR5" i="31" s="1"/>
  <c r="BQ24" i="31"/>
  <c r="BR22" i="31" s="1"/>
  <c r="M31" i="33"/>
  <c r="M29" i="33"/>
  <c r="BR15" i="35" l="1"/>
  <c r="BR33" i="35"/>
  <c r="BR23" i="30"/>
  <c r="BR20" i="30"/>
  <c r="BR24" i="35"/>
  <c r="BS22" i="35" s="1"/>
  <c r="BS32" i="35" s="1"/>
  <c r="M24" i="33"/>
  <c r="N22" i="33" s="1"/>
  <c r="N23" i="33" s="1"/>
  <c r="N32" i="33" s="1"/>
  <c r="BR6" i="35"/>
  <c r="BS5" i="35" s="1"/>
  <c r="BS4" i="35" s="1"/>
  <c r="BI6" i="32"/>
  <c r="BJ5" i="32" s="1"/>
  <c r="BR31" i="29"/>
  <c r="BR29" i="29"/>
  <c r="BR24" i="29" s="1"/>
  <c r="BS22" i="29" s="1"/>
  <c r="BR31" i="30"/>
  <c r="BR29" i="30"/>
  <c r="BR4" i="31"/>
  <c r="BR3" i="31"/>
  <c r="BR4" i="29"/>
  <c r="BR20" i="29" s="1"/>
  <c r="BR3" i="29"/>
  <c r="BR32" i="31"/>
  <c r="BR23" i="31"/>
  <c r="BU3" i="34"/>
  <c r="BU4" i="34"/>
  <c r="BU23" i="34"/>
  <c r="BR33" i="30"/>
  <c r="BR15" i="30"/>
  <c r="N4" i="33"/>
  <c r="N20" i="33" s="1"/>
  <c r="N3" i="33"/>
  <c r="BU20" i="34" l="1"/>
  <c r="BR20" i="31"/>
  <c r="BS23" i="35"/>
  <c r="BS20" i="35" s="1"/>
  <c r="BS3" i="35"/>
  <c r="BI35" i="32"/>
  <c r="BI24" i="32"/>
  <c r="BJ22" i="32" s="1"/>
  <c r="BJ4" i="32"/>
  <c r="BJ3" i="32"/>
  <c r="BU15" i="34"/>
  <c r="BU33" i="34"/>
  <c r="BR33" i="29"/>
  <c r="BR15" i="29"/>
  <c r="BR6" i="29" s="1"/>
  <c r="BS5" i="29" s="1"/>
  <c r="BS23" i="29" s="1"/>
  <c r="BU31" i="34"/>
  <c r="BU32" i="34"/>
  <c r="BU29" i="34"/>
  <c r="BR29" i="31"/>
  <c r="BR31" i="31"/>
  <c r="BR24" i="30"/>
  <c r="BS22" i="30" s="1"/>
  <c r="BR15" i="31"/>
  <c r="BR33" i="31"/>
  <c r="BR6" i="30"/>
  <c r="BS5" i="30" s="1"/>
  <c r="BS15" i="35"/>
  <c r="BS33" i="35"/>
  <c r="BS32" i="29"/>
  <c r="BS31" i="35"/>
  <c r="BS29" i="35"/>
  <c r="N15" i="33"/>
  <c r="N33" i="33"/>
  <c r="N31" i="33"/>
  <c r="N29" i="33"/>
  <c r="BS24" i="35" l="1"/>
  <c r="BT22" i="35" s="1"/>
  <c r="BT32" i="35" s="1"/>
  <c r="BS6" i="35"/>
  <c r="BT5" i="35" s="1"/>
  <c r="BT4" i="35" s="1"/>
  <c r="BR24" i="31"/>
  <c r="BS22" i="31" s="1"/>
  <c r="BJ33" i="32"/>
  <c r="BJ15" i="32"/>
  <c r="BJ23" i="32"/>
  <c r="BJ20" i="32" s="1"/>
  <c r="BJ32" i="32"/>
  <c r="BS29" i="29"/>
  <c r="BS31" i="29"/>
  <c r="BS3" i="30"/>
  <c r="BS4" i="30"/>
  <c r="BR6" i="31"/>
  <c r="BS5" i="31" s="1"/>
  <c r="BS23" i="31" s="1"/>
  <c r="BU24" i="34"/>
  <c r="BV22" i="34" s="1"/>
  <c r="BS32" i="30"/>
  <c r="BS23" i="30"/>
  <c r="BS32" i="31"/>
  <c r="BS4" i="29"/>
  <c r="BS20" i="29" s="1"/>
  <c r="BS3" i="29"/>
  <c r="BU6" i="34"/>
  <c r="BV5" i="34" s="1"/>
  <c r="N6" i="33"/>
  <c r="O5" i="33" s="1"/>
  <c r="O3" i="33" s="1"/>
  <c r="N24" i="33"/>
  <c r="O22" i="33" s="1"/>
  <c r="BS20" i="30" l="1"/>
  <c r="BT3" i="35"/>
  <c r="BT23" i="35"/>
  <c r="BT20" i="35" s="1"/>
  <c r="BJ29" i="32"/>
  <c r="BJ31" i="32"/>
  <c r="BJ6" i="32"/>
  <c r="BK5" i="32" s="1"/>
  <c r="BS31" i="31"/>
  <c r="BS29" i="31"/>
  <c r="BS3" i="31"/>
  <c r="BS4" i="31"/>
  <c r="BS20" i="31" s="1"/>
  <c r="BT15" i="35"/>
  <c r="BT33" i="35"/>
  <c r="BV4" i="34"/>
  <c r="BV3" i="34"/>
  <c r="BT29" i="35"/>
  <c r="BS29" i="30"/>
  <c r="BS31" i="30"/>
  <c r="BS24" i="29"/>
  <c r="BT22" i="29" s="1"/>
  <c r="BS15" i="30"/>
  <c r="BS33" i="30"/>
  <c r="BS15" i="29"/>
  <c r="BS33" i="29"/>
  <c r="BV23" i="34"/>
  <c r="O4" i="33"/>
  <c r="O23" i="33"/>
  <c r="O32" i="33" s="1"/>
  <c r="BT31" i="35" l="1"/>
  <c r="BS6" i="30"/>
  <c r="BT5" i="30" s="1"/>
  <c r="BT3" i="30" s="1"/>
  <c r="O33" i="33"/>
  <c r="O20" i="33"/>
  <c r="BV20" i="34"/>
  <c r="BT24" i="35"/>
  <c r="BU22" i="35" s="1"/>
  <c r="BU32" i="35" s="1"/>
  <c r="BS6" i="29"/>
  <c r="BT5" i="29" s="1"/>
  <c r="BT4" i="29" s="1"/>
  <c r="BJ35" i="32"/>
  <c r="BJ24" i="32"/>
  <c r="BK22" i="32" s="1"/>
  <c r="BK3" i="32"/>
  <c r="BK4" i="32"/>
  <c r="BV29" i="34"/>
  <c r="BV31" i="34"/>
  <c r="BV32" i="34"/>
  <c r="BS33" i="31"/>
  <c r="BS15" i="31"/>
  <c r="BT3" i="29"/>
  <c r="BS24" i="30"/>
  <c r="BT22" i="30" s="1"/>
  <c r="BT6" i="35"/>
  <c r="BU5" i="35" s="1"/>
  <c r="BS24" i="31"/>
  <c r="BT22" i="31" s="1"/>
  <c r="BT4" i="30"/>
  <c r="BV15" i="34"/>
  <c r="BV33" i="34"/>
  <c r="BT23" i="29"/>
  <c r="BT32" i="29"/>
  <c r="O15" i="33"/>
  <c r="O31" i="33"/>
  <c r="O29" i="33"/>
  <c r="BU23" i="35" l="1"/>
  <c r="BU31" i="35" s="1"/>
  <c r="BT20" i="29"/>
  <c r="BV6" i="34"/>
  <c r="BW5" i="34" s="1"/>
  <c r="BW4" i="34" s="1"/>
  <c r="BS6" i="31"/>
  <c r="BT5" i="31" s="1"/>
  <c r="BT4" i="31" s="1"/>
  <c r="BK15" i="32"/>
  <c r="BK33" i="32"/>
  <c r="BK23" i="32"/>
  <c r="BK20" i="32" s="1"/>
  <c r="BK32" i="32"/>
  <c r="BT29" i="29"/>
  <c r="BT31" i="29"/>
  <c r="BT32" i="31"/>
  <c r="BT23" i="31"/>
  <c r="BT33" i="29"/>
  <c r="BT15" i="29"/>
  <c r="BU29" i="35"/>
  <c r="BU4" i="35"/>
  <c r="BU20" i="35" s="1"/>
  <c r="BU3" i="35"/>
  <c r="BT15" i="30"/>
  <c r="BT33" i="30"/>
  <c r="BT32" i="30"/>
  <c r="BT23" i="30"/>
  <c r="BT20" i="30" s="1"/>
  <c r="BV24" i="34"/>
  <c r="BW22" i="34" s="1"/>
  <c r="O6" i="33"/>
  <c r="P5" i="33" s="1"/>
  <c r="P4" i="33" s="1"/>
  <c r="O24" i="33"/>
  <c r="P22" i="33" s="1"/>
  <c r="BT20" i="31" l="1"/>
  <c r="BK35" i="32"/>
  <c r="BW23" i="34"/>
  <c r="BW20" i="34" s="1"/>
  <c r="BW3" i="34"/>
  <c r="BT3" i="31"/>
  <c r="BT6" i="29"/>
  <c r="BU5" i="29" s="1"/>
  <c r="BK31" i="32"/>
  <c r="BK29" i="32"/>
  <c r="BU3" i="29"/>
  <c r="BU4" i="29"/>
  <c r="BW29" i="34"/>
  <c r="BW32" i="34"/>
  <c r="BW31" i="34"/>
  <c r="BT15" i="31"/>
  <c r="BT33" i="31"/>
  <c r="BW15" i="34"/>
  <c r="BW33" i="34"/>
  <c r="BU24" i="35"/>
  <c r="BV22" i="35" s="1"/>
  <c r="BT31" i="30"/>
  <c r="BT29" i="30"/>
  <c r="BU33" i="35"/>
  <c r="BU15" i="35"/>
  <c r="BT24" i="29"/>
  <c r="BU22" i="29" s="1"/>
  <c r="BT6" i="30"/>
  <c r="BU5" i="30" s="1"/>
  <c r="BT29" i="31"/>
  <c r="BT31" i="31"/>
  <c r="P23" i="33"/>
  <c r="P32" i="33" s="1"/>
  <c r="P3" i="33"/>
  <c r="P15" i="33"/>
  <c r="P33" i="33"/>
  <c r="BK6" i="32" l="1"/>
  <c r="BL5" i="32" s="1"/>
  <c r="BL4" i="32" s="1"/>
  <c r="BL15" i="32" s="1"/>
  <c r="P20" i="33"/>
  <c r="BT24" i="30"/>
  <c r="BU22" i="30" s="1"/>
  <c r="BU32" i="30" s="1"/>
  <c r="BT6" i="31"/>
  <c r="BU5" i="31" s="1"/>
  <c r="BU4" i="31" s="1"/>
  <c r="BW24" i="34"/>
  <c r="BU6" i="35"/>
  <c r="BV5" i="35" s="1"/>
  <c r="BV3" i="35" s="1"/>
  <c r="BK24" i="32"/>
  <c r="BL22" i="32" s="1"/>
  <c r="BU32" i="29"/>
  <c r="BU23" i="29"/>
  <c r="BU20" i="29" s="1"/>
  <c r="BT24" i="31"/>
  <c r="BU22" i="31" s="1"/>
  <c r="BV32" i="35"/>
  <c r="BU4" i="30"/>
  <c r="BU3" i="30"/>
  <c r="BU33" i="29"/>
  <c r="BU15" i="29"/>
  <c r="BW6" i="34"/>
  <c r="P29" i="33"/>
  <c r="P6" i="33"/>
  <c r="Q5" i="33" s="1"/>
  <c r="P31" i="33"/>
  <c r="BL3" i="32" l="1"/>
  <c r="BL33" i="32"/>
  <c r="BU23" i="30"/>
  <c r="BU20" i="30" s="1"/>
  <c r="BV4" i="35"/>
  <c r="BV23" i="35"/>
  <c r="BV29" i="35" s="1"/>
  <c r="BU3" i="31"/>
  <c r="P24" i="33"/>
  <c r="Q22" i="33" s="1"/>
  <c r="Q23" i="33" s="1"/>
  <c r="Q32" i="33" s="1"/>
  <c r="BL35" i="32"/>
  <c r="BL32" i="32"/>
  <c r="BL23" i="32"/>
  <c r="BL20" i="32" s="1"/>
  <c r="BU32" i="31"/>
  <c r="BU23" i="31"/>
  <c r="BU20" i="31" s="1"/>
  <c r="BU31" i="30"/>
  <c r="BU15" i="31"/>
  <c r="BU33" i="31"/>
  <c r="BU6" i="29"/>
  <c r="BV5" i="29" s="1"/>
  <c r="BU31" i="29"/>
  <c r="BU29" i="29"/>
  <c r="BU15" i="30"/>
  <c r="BU33" i="30"/>
  <c r="Q3" i="33"/>
  <c r="Q4" i="33"/>
  <c r="BV20" i="35" l="1"/>
  <c r="BV31" i="35"/>
  <c r="BV15" i="35"/>
  <c r="BV6" i="35" s="1"/>
  <c r="BW5" i="35" s="1"/>
  <c r="BU29" i="30"/>
  <c r="Q33" i="33"/>
  <c r="Q20" i="33"/>
  <c r="BV33" i="35"/>
  <c r="BU24" i="30"/>
  <c r="BV22" i="30" s="1"/>
  <c r="BV32" i="30" s="1"/>
  <c r="Q29" i="33"/>
  <c r="BU6" i="30"/>
  <c r="BV5" i="30" s="1"/>
  <c r="BV4" i="30" s="1"/>
  <c r="BL29" i="32"/>
  <c r="BL31" i="32"/>
  <c r="BL6" i="32"/>
  <c r="BM5" i="32" s="1"/>
  <c r="BV3" i="29"/>
  <c r="BV4" i="29"/>
  <c r="BU24" i="29"/>
  <c r="BV22" i="29" s="1"/>
  <c r="BU6" i="31"/>
  <c r="BV5" i="31" s="1"/>
  <c r="BV24" i="35"/>
  <c r="BW22" i="35" s="1"/>
  <c r="BU29" i="31"/>
  <c r="BU31" i="31"/>
  <c r="Q31" i="33"/>
  <c r="Q15" i="33"/>
  <c r="Q24" i="33" l="1"/>
  <c r="R22" i="33" s="1"/>
  <c r="BU24" i="31"/>
  <c r="BV22" i="31" s="1"/>
  <c r="BV32" i="31" s="1"/>
  <c r="BV23" i="30"/>
  <c r="BV31" i="30" s="1"/>
  <c r="BV3" i="30"/>
  <c r="BM4" i="32"/>
  <c r="BM3" i="32"/>
  <c r="BL24" i="32"/>
  <c r="BM22" i="32" s="1"/>
  <c r="BV4" i="31"/>
  <c r="BV3" i="31"/>
  <c r="BV33" i="30"/>
  <c r="BV15" i="30"/>
  <c r="Q6" i="33"/>
  <c r="R5" i="33" s="1"/>
  <c r="R3" i="33" s="1"/>
  <c r="BV23" i="29"/>
  <c r="BV20" i="29" s="1"/>
  <c r="BV32" i="29"/>
  <c r="BV15" i="29"/>
  <c r="BV33" i="29"/>
  <c r="BW32" i="35"/>
  <c r="BW23" i="35"/>
  <c r="BW3" i="35"/>
  <c r="BW4" i="35"/>
  <c r="BW20" i="35" s="1"/>
  <c r="BV29" i="30" l="1"/>
  <c r="BV20" i="30"/>
  <c r="BV6" i="30" s="1"/>
  <c r="BW5" i="30" s="1"/>
  <c r="BV23" i="31"/>
  <c r="BV20" i="31" s="1"/>
  <c r="BV24" i="30"/>
  <c r="BW22" i="30" s="1"/>
  <c r="BW32" i="30" s="1"/>
  <c r="R4" i="33"/>
  <c r="BV6" i="29"/>
  <c r="BW5" i="29" s="1"/>
  <c r="BW4" i="29" s="1"/>
  <c r="R23" i="33"/>
  <c r="R32" i="33" s="1"/>
  <c r="BM32" i="32"/>
  <c r="BM23" i="32"/>
  <c r="BM20" i="32" s="1"/>
  <c r="BM33" i="32"/>
  <c r="BM15" i="32"/>
  <c r="BW33" i="35"/>
  <c r="BW15" i="35"/>
  <c r="BV29" i="29"/>
  <c r="BV31" i="29"/>
  <c r="BW31" i="35"/>
  <c r="BW29" i="35"/>
  <c r="BV15" i="31"/>
  <c r="BV33" i="31"/>
  <c r="BW23" i="30" l="1"/>
  <c r="R33" i="33"/>
  <c r="R20" i="33"/>
  <c r="R15" i="33"/>
  <c r="R6" i="33" s="1"/>
  <c r="S5" i="33" s="1"/>
  <c r="S3" i="33" s="1"/>
  <c r="BV29" i="31"/>
  <c r="BV31" i="31"/>
  <c r="BV24" i="31" s="1"/>
  <c r="BW22" i="31" s="1"/>
  <c r="BW3" i="29"/>
  <c r="R29" i="33"/>
  <c r="R31" i="33"/>
  <c r="BV24" i="29"/>
  <c r="BW22" i="29" s="1"/>
  <c r="BW23" i="29" s="1"/>
  <c r="BW20" i="29" s="1"/>
  <c r="BM35" i="32"/>
  <c r="BM31" i="32"/>
  <c r="BM29" i="32"/>
  <c r="BV6" i="31"/>
  <c r="BW5" i="31" s="1"/>
  <c r="BW24" i="35"/>
  <c r="BW29" i="30"/>
  <c r="BW31" i="30"/>
  <c r="BW6" i="35"/>
  <c r="BW4" i="30"/>
  <c r="BW20" i="30" s="1"/>
  <c r="BW3" i="30"/>
  <c r="BW15" i="29"/>
  <c r="BW33" i="29"/>
  <c r="BW32" i="29" l="1"/>
  <c r="R24" i="33"/>
  <c r="S22" i="33" s="1"/>
  <c r="S23" i="33" s="1"/>
  <c r="BW6" i="29"/>
  <c r="BM24" i="32"/>
  <c r="BN22" i="32" s="1"/>
  <c r="BN32" i="32" s="1"/>
  <c r="BM6" i="32"/>
  <c r="BN5" i="32" s="1"/>
  <c r="BW24" i="30"/>
  <c r="S4" i="33"/>
  <c r="BW33" i="30"/>
  <c r="BW15" i="30"/>
  <c r="BW32" i="31"/>
  <c r="BW23" i="31"/>
  <c r="BW31" i="29"/>
  <c r="BW29" i="29"/>
  <c r="BW4" i="31"/>
  <c r="BW3" i="31"/>
  <c r="S33" i="33" l="1"/>
  <c r="S20" i="33"/>
  <c r="S15" i="33"/>
  <c r="S6" i="33" s="1"/>
  <c r="T5" i="33" s="1"/>
  <c r="T4" i="33" s="1"/>
  <c r="BW20" i="31"/>
  <c r="BW24" i="29"/>
  <c r="BW6" i="30"/>
  <c r="BN3" i="32"/>
  <c r="BN4" i="32"/>
  <c r="BN23" i="32"/>
  <c r="BW31" i="31"/>
  <c r="BW29" i="31"/>
  <c r="BW15" i="31"/>
  <c r="BW33" i="31"/>
  <c r="S32" i="33"/>
  <c r="S29" i="33"/>
  <c r="S31" i="33"/>
  <c r="BN20" i="32" l="1"/>
  <c r="T3" i="33"/>
  <c r="BW24" i="31"/>
  <c r="BN15" i="32"/>
  <c r="BN33" i="32"/>
  <c r="BN29" i="32"/>
  <c r="BN31" i="32"/>
  <c r="S24" i="33"/>
  <c r="T22" i="33" s="1"/>
  <c r="T23" i="33" s="1"/>
  <c r="T32" i="33" s="1"/>
  <c r="BW6" i="31"/>
  <c r="T15" i="33"/>
  <c r="T33" i="33"/>
  <c r="T20" i="33" l="1"/>
  <c r="T6" i="33"/>
  <c r="U5" i="33" s="1"/>
  <c r="T31" i="33"/>
  <c r="T29" i="33"/>
  <c r="BN6" i="32"/>
  <c r="BO5" i="32" s="1"/>
  <c r="T24" i="33" l="1"/>
  <c r="U22" i="33" s="1"/>
  <c r="U23" i="33" s="1"/>
  <c r="U32" i="33" s="1"/>
  <c r="BO3" i="32"/>
  <c r="BO4" i="32"/>
  <c r="BN35" i="32"/>
  <c r="BN24" i="32"/>
  <c r="BO22" i="32" s="1"/>
  <c r="U3" i="33"/>
  <c r="U4" i="33"/>
  <c r="U20" i="33" l="1"/>
  <c r="BO32" i="32"/>
  <c r="BO23" i="32"/>
  <c r="BO20" i="32" s="1"/>
  <c r="BO33" i="32"/>
  <c r="BO15" i="32"/>
  <c r="U31" i="33"/>
  <c r="U29" i="33"/>
  <c r="U33" i="33"/>
  <c r="U15" i="33"/>
  <c r="BO29" i="32" l="1"/>
  <c r="BO31" i="32"/>
  <c r="BO35" i="32"/>
  <c r="U24" i="33"/>
  <c r="V22" i="33" s="1"/>
  <c r="U6" i="33"/>
  <c r="V5" i="33" s="1"/>
  <c r="BO6" i="32" l="1"/>
  <c r="BP5" i="32" s="1"/>
  <c r="BO24" i="32"/>
  <c r="BP22" i="32" s="1"/>
  <c r="BP32" i="32" s="1"/>
  <c r="V3" i="33"/>
  <c r="V4" i="33"/>
  <c r="V23" i="33"/>
  <c r="V32" i="33" s="1"/>
  <c r="V20" i="33" l="1"/>
  <c r="BP23" i="32"/>
  <c r="BP4" i="32"/>
  <c r="BP3" i="32"/>
  <c r="V15" i="33"/>
  <c r="V33" i="33"/>
  <c r="V31" i="33"/>
  <c r="V29" i="33"/>
  <c r="V24" i="33" s="1"/>
  <c r="W22" i="33" s="1"/>
  <c r="BP20" i="32" l="1"/>
  <c r="BP15" i="32"/>
  <c r="BP33" i="32"/>
  <c r="BP29" i="32"/>
  <c r="BP31" i="32"/>
  <c r="V6" i="33"/>
  <c r="W5" i="33" s="1"/>
  <c r="W4" i="33" s="1"/>
  <c r="BP35" i="32" l="1"/>
  <c r="W23" i="33"/>
  <c r="W3" i="33"/>
  <c r="W33" i="33"/>
  <c r="W15" i="33"/>
  <c r="W32" i="33" l="1"/>
  <c r="W20" i="33"/>
  <c r="BP6" i="32"/>
  <c r="BQ5" i="32" s="1"/>
  <c r="BP24" i="32"/>
  <c r="BQ22" i="32" s="1"/>
  <c r="BQ32" i="32" s="1"/>
  <c r="W6" i="33"/>
  <c r="X5" i="33" s="1"/>
  <c r="W31" i="33"/>
  <c r="W29" i="33"/>
  <c r="W24" i="33" l="1"/>
  <c r="X22" i="33" s="1"/>
  <c r="X23" i="33" s="1"/>
  <c r="X32" i="33" s="1"/>
  <c r="BQ23" i="32"/>
  <c r="BQ4" i="32"/>
  <c r="BQ3" i="32"/>
  <c r="X3" i="33"/>
  <c r="X4" i="33"/>
  <c r="BQ20" i="32" l="1"/>
  <c r="X20" i="33"/>
  <c r="BQ15" i="32"/>
  <c r="BQ33" i="32"/>
  <c r="BQ31" i="32"/>
  <c r="BQ29" i="32"/>
  <c r="X15" i="33"/>
  <c r="X33" i="33"/>
  <c r="X31" i="33"/>
  <c r="X29" i="33"/>
  <c r="BQ35" i="32" l="1"/>
  <c r="X6" i="33"/>
  <c r="Y5" i="33" s="1"/>
  <c r="Y3" i="33" s="1"/>
  <c r="X24" i="33"/>
  <c r="Y22" i="33" s="1"/>
  <c r="BQ6" i="32" l="1"/>
  <c r="BR5" i="32" s="1"/>
  <c r="BQ24" i="32"/>
  <c r="BR22" i="32" s="1"/>
  <c r="Y4" i="33"/>
  <c r="Y23" i="33"/>
  <c r="Y32" i="33" s="1"/>
  <c r="Y33" i="33" l="1"/>
  <c r="Y20" i="33"/>
  <c r="BR32" i="32"/>
  <c r="BR23" i="32"/>
  <c r="BR3" i="32"/>
  <c r="BR4" i="32"/>
  <c r="Y15" i="33"/>
  <c r="Y31" i="33"/>
  <c r="Y29" i="33"/>
  <c r="BR20" i="32" l="1"/>
  <c r="BR33" i="32"/>
  <c r="BR15" i="32"/>
  <c r="BR31" i="32"/>
  <c r="BR29" i="32"/>
  <c r="Y6" i="33"/>
  <c r="Z5" i="33" s="1"/>
  <c r="Z3" i="33" s="1"/>
  <c r="Y24" i="33"/>
  <c r="Z22" i="33" s="1"/>
  <c r="BR35" i="32" l="1"/>
  <c r="Z4" i="33"/>
  <c r="Z23" i="33"/>
  <c r="Z32" i="33" s="1"/>
  <c r="Z15" i="33" l="1"/>
  <c r="Z20" i="33"/>
  <c r="BR6" i="32"/>
  <c r="BS5" i="32" s="1"/>
  <c r="BR24" i="32"/>
  <c r="BS22" i="32" s="1"/>
  <c r="Z33" i="33"/>
  <c r="Z31" i="33"/>
  <c r="Z29" i="33"/>
  <c r="Z6" i="33" l="1"/>
  <c r="AA5" i="33" s="1"/>
  <c r="BS23" i="32"/>
  <c r="BS32" i="32"/>
  <c r="BS4" i="32"/>
  <c r="BS3" i="32"/>
  <c r="AA3" i="33"/>
  <c r="AA4" i="33"/>
  <c r="Z24" i="33"/>
  <c r="AA22" i="33" s="1"/>
  <c r="AA23" i="33" s="1"/>
  <c r="AA32" i="33" s="1"/>
  <c r="BS20" i="32" l="1"/>
  <c r="AA20" i="33"/>
  <c r="BS15" i="32"/>
  <c r="BS33" i="32"/>
  <c r="BS29" i="32"/>
  <c r="BS31" i="32"/>
  <c r="AA15" i="33"/>
  <c r="AA33" i="33"/>
  <c r="AA31" i="33"/>
  <c r="AA29" i="33"/>
  <c r="BS35" i="32" l="1"/>
  <c r="AA6" i="33"/>
  <c r="AB5" i="33" s="1"/>
  <c r="AA24" i="33"/>
  <c r="AB22" i="33" s="1"/>
  <c r="BS6" i="32" l="1"/>
  <c r="BT5" i="32" s="1"/>
  <c r="BS24" i="32"/>
  <c r="BT22" i="32" s="1"/>
  <c r="BT32" i="32" s="1"/>
  <c r="AB3" i="33"/>
  <c r="AB4" i="33"/>
  <c r="AB23" i="33"/>
  <c r="AB32" i="33" s="1"/>
  <c r="AB20" i="33" l="1"/>
  <c r="BT23" i="32"/>
  <c r="BT4" i="32"/>
  <c r="BT3" i="32"/>
  <c r="AB29" i="33"/>
  <c r="AB31" i="33"/>
  <c r="AB15" i="33"/>
  <c r="AB33" i="33"/>
  <c r="BT20" i="32" l="1"/>
  <c r="BT33" i="32"/>
  <c r="BT15" i="32"/>
  <c r="BT29" i="32"/>
  <c r="BT31" i="32"/>
  <c r="AB24" i="33"/>
  <c r="AC22" i="33" s="1"/>
  <c r="AB6" i="33"/>
  <c r="AC5" i="33" s="1"/>
  <c r="BT6" i="32" l="1"/>
  <c r="BU5" i="32" s="1"/>
  <c r="BT24" i="32"/>
  <c r="BU22" i="32" s="1"/>
  <c r="BT35" i="32"/>
  <c r="AC23" i="33"/>
  <c r="AC32" i="33" s="1"/>
  <c r="AC4" i="33"/>
  <c r="AC20" i="33" s="1"/>
  <c r="AC3" i="33"/>
  <c r="BU32" i="32" l="1"/>
  <c r="BU23" i="32"/>
  <c r="BU4" i="32"/>
  <c r="BU20" i="32" s="1"/>
  <c r="BU3" i="32"/>
  <c r="AC31" i="33"/>
  <c r="AC29" i="33"/>
  <c r="AC15" i="33"/>
  <c r="AC33" i="33"/>
  <c r="BU33" i="32" l="1"/>
  <c r="BU15" i="32"/>
  <c r="BU31" i="32"/>
  <c r="BU29" i="32"/>
  <c r="AC6" i="33"/>
  <c r="AD5" i="33" s="1"/>
  <c r="AD3" i="33" s="1"/>
  <c r="AC24" i="33"/>
  <c r="AD22" i="33" s="1"/>
  <c r="BU35" i="32" l="1"/>
  <c r="BU6" i="32"/>
  <c r="BV5" i="32" s="1"/>
  <c r="AD4" i="33"/>
  <c r="AD23" i="33"/>
  <c r="AD32" i="33" s="1"/>
  <c r="AD15" i="33" l="1"/>
  <c r="AD20" i="33"/>
  <c r="AD6" i="33" s="1"/>
  <c r="AE5" i="33" s="1"/>
  <c r="BV3" i="32"/>
  <c r="BV4" i="32"/>
  <c r="BU24" i="32"/>
  <c r="BV22" i="32" s="1"/>
  <c r="AD31" i="33"/>
  <c r="AD29" i="33"/>
  <c r="AD33" i="33"/>
  <c r="AD24" i="33"/>
  <c r="AE22" i="33" s="1"/>
  <c r="BV32" i="32" l="1"/>
  <c r="BV23" i="32"/>
  <c r="BV20" i="32" s="1"/>
  <c r="BV15" i="32"/>
  <c r="BV33" i="32"/>
  <c r="AE23" i="33"/>
  <c r="AE32" i="33" s="1"/>
  <c r="AE4" i="33"/>
  <c r="AE3" i="33"/>
  <c r="AE20" i="33" l="1"/>
  <c r="BV29" i="32"/>
  <c r="BV31" i="32"/>
  <c r="BV6" i="32"/>
  <c r="BW5" i="32" s="1"/>
  <c r="AE31" i="33"/>
  <c r="AE29" i="33"/>
  <c r="AE15" i="33"/>
  <c r="AE33" i="33"/>
  <c r="BW3" i="32" l="1"/>
  <c r="BW4" i="32"/>
  <c r="BV35" i="32"/>
  <c r="BV24" i="32"/>
  <c r="BW22" i="32" s="1"/>
  <c r="AE24" i="33"/>
  <c r="AF22" i="33" s="1"/>
  <c r="AE6" i="33"/>
  <c r="AF5" i="33" s="1"/>
  <c r="AF3" i="33" s="1"/>
  <c r="BW23" i="32" l="1"/>
  <c r="BW20" i="32" s="1"/>
  <c r="BW32" i="32"/>
  <c r="BW33" i="32"/>
  <c r="BW15" i="32"/>
  <c r="AF4" i="33"/>
  <c r="AF23" i="33"/>
  <c r="AF32" i="33" s="1"/>
  <c r="AF20" i="33" l="1"/>
  <c r="BW6" i="32"/>
  <c r="BW31" i="32"/>
  <c r="BW29" i="32"/>
  <c r="AF33" i="33"/>
  <c r="AF15" i="33"/>
  <c r="AF29" i="33"/>
  <c r="AF31" i="33"/>
  <c r="BW35" i="32" l="1"/>
  <c r="BW24" i="32"/>
  <c r="AF24" i="33"/>
  <c r="AG22" i="33" s="1"/>
  <c r="AF6" i="33"/>
  <c r="AG5" i="33" s="1"/>
  <c r="AG4" i="33" s="1"/>
  <c r="AG15" i="33" l="1"/>
  <c r="AG3" i="33"/>
  <c r="AG33" i="33"/>
  <c r="AG23" i="33"/>
  <c r="AG29" i="33" l="1"/>
  <c r="AG20" i="33"/>
  <c r="AG31" i="33"/>
  <c r="AG32" i="33"/>
  <c r="AG6" i="33"/>
  <c r="AH5" i="33" s="1"/>
  <c r="AH4" i="33" s="1"/>
  <c r="AG24" i="33"/>
  <c r="AH22" i="33" s="1"/>
  <c r="AH23" i="33" l="1"/>
  <c r="AH32" i="33" s="1"/>
  <c r="AH29" i="33"/>
  <c r="AH3" i="33"/>
  <c r="AH15" i="33"/>
  <c r="AH33" i="33"/>
  <c r="AH31" i="33" l="1"/>
  <c r="AH24" i="33" s="1"/>
  <c r="AI22" i="33" s="1"/>
  <c r="AH20" i="33"/>
  <c r="AH6" i="33"/>
  <c r="AI5" i="33" s="1"/>
  <c r="AI23" i="33" l="1"/>
  <c r="AI32" i="33" s="1"/>
  <c r="AI4" i="33"/>
  <c r="AI3" i="33"/>
  <c r="AI29" i="33"/>
  <c r="AI20" i="33" l="1"/>
  <c r="AI31" i="33"/>
  <c r="AI15" i="33"/>
  <c r="AI33" i="33"/>
  <c r="AI24" i="33"/>
  <c r="AJ22" i="33" s="1"/>
  <c r="AI6" i="33" l="1"/>
  <c r="AJ5" i="33" s="1"/>
  <c r="AJ23" i="33" s="1"/>
  <c r="AJ32" i="33" s="1"/>
  <c r="AJ4" i="33" l="1"/>
  <c r="AJ20" i="33" s="1"/>
  <c r="AJ3" i="33"/>
  <c r="AJ29" i="33"/>
  <c r="AJ31" i="33"/>
  <c r="AJ33" i="33" l="1"/>
  <c r="AJ15" i="33"/>
  <c r="AJ24" i="33"/>
  <c r="AK22" i="33" s="1"/>
  <c r="AJ6" i="33" l="1"/>
  <c r="AK5" i="33" s="1"/>
  <c r="AK4" i="33" l="1"/>
  <c r="AK3" i="33"/>
  <c r="AK23" i="33"/>
  <c r="AK32" i="33" s="1"/>
  <c r="AK20" i="33" l="1"/>
  <c r="AK31" i="33"/>
  <c r="AK29" i="33"/>
  <c r="AK15" i="33"/>
  <c r="AK33" i="33"/>
  <c r="AK24" i="33" l="1"/>
  <c r="AL22" i="33" s="1"/>
  <c r="AK6" i="33"/>
  <c r="AL5" i="33" s="1"/>
  <c r="AL4" i="33" l="1"/>
  <c r="AL3" i="33"/>
  <c r="AL23" i="33"/>
  <c r="AL32" i="33" s="1"/>
  <c r="AL20" i="33" l="1"/>
  <c r="AL29" i="33"/>
  <c r="AL31" i="33"/>
  <c r="AL33" i="33"/>
  <c r="AL15" i="33"/>
  <c r="AL24" i="33"/>
  <c r="AM22" i="33" s="1"/>
  <c r="AL6" i="33" l="1"/>
  <c r="AM5" i="33" s="1"/>
  <c r="AM4" i="33" l="1"/>
  <c r="AM3" i="33"/>
  <c r="AM23" i="33"/>
  <c r="AM32" i="33" s="1"/>
  <c r="AM20" i="33" l="1"/>
  <c r="AM29" i="33"/>
  <c r="AM31" i="33"/>
  <c r="AM33" i="33"/>
  <c r="AM15" i="33"/>
  <c r="AM24" i="33" l="1"/>
  <c r="AN22" i="33" s="1"/>
  <c r="AM6" i="33"/>
  <c r="AN5" i="33" s="1"/>
  <c r="AN4" i="33" s="1"/>
  <c r="AN23" i="33" l="1"/>
  <c r="AN32" i="33" s="1"/>
  <c r="AN3" i="33"/>
  <c r="AN15" i="33"/>
  <c r="AN33" i="33"/>
  <c r="AN20" i="33" l="1"/>
  <c r="AN6" i="33" s="1"/>
  <c r="AO5" i="33" s="1"/>
  <c r="AN29" i="33"/>
  <c r="AN31" i="33"/>
  <c r="AN24" i="33"/>
  <c r="AO22" i="33" s="1"/>
  <c r="AO4" i="33" l="1"/>
  <c r="AO3" i="33"/>
  <c r="AO23" i="33"/>
  <c r="AO32" i="33" s="1"/>
  <c r="AO20" i="33" l="1"/>
  <c r="AO15" i="33"/>
  <c r="AO33" i="33"/>
  <c r="AO29" i="33"/>
  <c r="AO31" i="33"/>
  <c r="AO6" i="33" l="1"/>
  <c r="AP5" i="33" s="1"/>
  <c r="AO24" i="33"/>
  <c r="AP22" i="33" s="1"/>
  <c r="AP3" i="33" l="1"/>
  <c r="AP4" i="33"/>
  <c r="AP23" i="33"/>
  <c r="AP32" i="33" s="1"/>
  <c r="AP20" i="33" l="1"/>
  <c r="AP33" i="33"/>
  <c r="AP15" i="33"/>
  <c r="AP31" i="33"/>
  <c r="AP29" i="33"/>
  <c r="AP6" i="33" l="1"/>
  <c r="AQ5" i="33" s="1"/>
  <c r="AP24" i="33"/>
  <c r="AQ22" i="33" s="1"/>
  <c r="AQ4" i="33" l="1"/>
  <c r="AQ3" i="33"/>
  <c r="AQ23" i="33"/>
  <c r="AQ32" i="33" s="1"/>
  <c r="AQ20" i="33" l="1"/>
  <c r="AQ15" i="33"/>
  <c r="AQ33" i="33"/>
  <c r="AQ31" i="33"/>
  <c r="AQ29" i="33"/>
  <c r="AQ6" i="33" l="1"/>
  <c r="AR5" i="33" s="1"/>
  <c r="AR3" i="33" s="1"/>
  <c r="AQ24" i="33"/>
  <c r="AR22" i="33" s="1"/>
  <c r="AR4" i="33" l="1"/>
  <c r="AR23" i="33"/>
  <c r="AR32" i="33" s="1"/>
  <c r="AR20" i="33" l="1"/>
  <c r="AR33" i="33"/>
  <c r="AR15" i="33"/>
  <c r="AR31" i="33"/>
  <c r="AR29" i="33"/>
  <c r="AR6" i="33" l="1"/>
  <c r="AS5" i="33" s="1"/>
  <c r="AS3" i="33" s="1"/>
  <c r="AR24" i="33"/>
  <c r="AS22" i="33" s="1"/>
  <c r="AS4" i="33" l="1"/>
  <c r="AS23" i="33"/>
  <c r="AS32" i="33" s="1"/>
  <c r="AS20" i="33" l="1"/>
  <c r="AS15" i="33"/>
  <c r="AS33" i="33"/>
  <c r="AS29" i="33"/>
  <c r="AS31" i="33"/>
  <c r="AS6" i="33" l="1"/>
  <c r="AT5" i="33" s="1"/>
  <c r="AT4" i="33" s="1"/>
  <c r="AS24" i="33"/>
  <c r="AT22" i="33" s="1"/>
  <c r="AT3" i="33" l="1"/>
  <c r="AT33" i="33"/>
  <c r="AT15" i="33"/>
  <c r="AT23" i="33"/>
  <c r="AT32" i="33" s="1"/>
  <c r="AT20" i="33" l="1"/>
  <c r="AT6" i="33"/>
  <c r="AU5" i="33" s="1"/>
  <c r="AT29" i="33"/>
  <c r="AT31" i="33"/>
  <c r="AU4" i="33" l="1"/>
  <c r="AU3" i="33"/>
  <c r="AT24" i="33"/>
  <c r="AU22" i="33" s="1"/>
  <c r="AU33" i="33" l="1"/>
  <c r="AU15" i="33"/>
  <c r="AU23" i="33"/>
  <c r="AU32" i="33" s="1"/>
  <c r="AU20" i="33" l="1"/>
  <c r="AU6" i="33"/>
  <c r="AV5" i="33" s="1"/>
  <c r="AU29" i="33"/>
  <c r="AU31" i="33"/>
  <c r="AV4" i="33" l="1"/>
  <c r="AV3" i="33"/>
  <c r="AU24" i="33"/>
  <c r="AV22" i="33" s="1"/>
  <c r="AV15" i="33" l="1"/>
  <c r="AV33" i="33"/>
  <c r="AV23" i="33"/>
  <c r="AV32" i="33" s="1"/>
  <c r="AV20" i="33" l="1"/>
  <c r="AV6" i="33"/>
  <c r="AW5" i="33" s="1"/>
  <c r="AV29" i="33"/>
  <c r="AV31" i="33"/>
  <c r="AW3" i="33" l="1"/>
  <c r="AW4" i="33"/>
  <c r="AV24" i="33"/>
  <c r="AW22" i="33" s="1"/>
  <c r="AW15" i="33" l="1"/>
  <c r="AW33" i="33"/>
  <c r="AW23" i="33"/>
  <c r="AW32" i="33" s="1"/>
  <c r="AW20" i="33" l="1"/>
  <c r="AW6" i="33"/>
  <c r="AX5" i="33" s="1"/>
  <c r="AW31" i="33"/>
  <c r="AW29" i="33"/>
  <c r="AX4" i="33" l="1"/>
  <c r="AX3" i="33"/>
  <c r="AW24" i="33"/>
  <c r="AX22" i="33" s="1"/>
  <c r="AX15" i="33" l="1"/>
  <c r="AX33" i="33"/>
  <c r="AX23" i="33"/>
  <c r="AX32" i="33" s="1"/>
  <c r="AX20" i="33" l="1"/>
  <c r="AX6" i="33"/>
  <c r="AY5" i="33" s="1"/>
  <c r="AX29" i="33"/>
  <c r="AX31" i="33"/>
  <c r="AY4" i="33" l="1"/>
  <c r="AY3" i="33"/>
  <c r="AX24" i="33"/>
  <c r="AY22" i="33" s="1"/>
  <c r="AY15" i="33" l="1"/>
  <c r="AY33" i="33"/>
  <c r="AY23" i="33"/>
  <c r="AY32" i="33" l="1"/>
  <c r="AY20" i="33"/>
  <c r="AY6" i="33"/>
  <c r="AZ5" i="33" s="1"/>
  <c r="AY31" i="33"/>
  <c r="AY29" i="33"/>
  <c r="AZ3" i="33" l="1"/>
  <c r="AZ4" i="33"/>
  <c r="AY24" i="33"/>
  <c r="AZ22" i="33" s="1"/>
  <c r="AZ15" i="33" l="1"/>
  <c r="AZ33" i="33"/>
  <c r="AZ23" i="33"/>
  <c r="AZ32" i="33" s="1"/>
  <c r="AZ20" i="33" l="1"/>
  <c r="AZ6" i="33"/>
  <c r="BA5" i="33" s="1"/>
  <c r="AZ29" i="33"/>
  <c r="AZ31" i="33"/>
  <c r="BA4" i="33" l="1"/>
  <c r="BA3" i="33"/>
  <c r="AZ24" i="33"/>
  <c r="BA22" i="33" s="1"/>
  <c r="BA15" i="33" l="1"/>
  <c r="BA33" i="33"/>
  <c r="BA23" i="33"/>
  <c r="BA32" i="33" s="1"/>
  <c r="BA20" i="33" l="1"/>
  <c r="BA6" i="33" s="1"/>
  <c r="BB5" i="33" s="1"/>
  <c r="BA31" i="33"/>
  <c r="BA29" i="33"/>
  <c r="BB3" i="33" l="1"/>
  <c r="BB4" i="33"/>
  <c r="BA24" i="33"/>
  <c r="BB22" i="33" s="1"/>
  <c r="BB15" i="33" l="1"/>
  <c r="BB33" i="33"/>
  <c r="BB23" i="33"/>
  <c r="BB32" i="33" s="1"/>
  <c r="BB20" i="33" l="1"/>
  <c r="BB6" i="33"/>
  <c r="BC5" i="33" s="1"/>
  <c r="BB31" i="33"/>
  <c r="BB29" i="33"/>
  <c r="BC3" i="33" l="1"/>
  <c r="BC4" i="33"/>
  <c r="BB24" i="33"/>
  <c r="BC22" i="33" s="1"/>
  <c r="BC15" i="33" l="1"/>
  <c r="BC33" i="33"/>
  <c r="BC23" i="33"/>
  <c r="BC32" i="33" s="1"/>
  <c r="BC20" i="33" l="1"/>
  <c r="BC6" i="33" s="1"/>
  <c r="BD5" i="33" s="1"/>
  <c r="BC29" i="33"/>
  <c r="BC31" i="33"/>
  <c r="BD3" i="33" l="1"/>
  <c r="BD4" i="33"/>
  <c r="BC24" i="33"/>
  <c r="BD22" i="33" s="1"/>
  <c r="BD15" i="33" l="1"/>
  <c r="BD33" i="33"/>
  <c r="BD23" i="33"/>
  <c r="BD32" i="33" s="1"/>
  <c r="BD20" i="33" l="1"/>
  <c r="BD6" i="33" s="1"/>
  <c r="BE5" i="33" s="1"/>
  <c r="BD31" i="33"/>
  <c r="BD29" i="33"/>
  <c r="BE4" i="33" l="1"/>
  <c r="BE3" i="33"/>
  <c r="BD24" i="33"/>
  <c r="BE22" i="33" s="1"/>
  <c r="BE15" i="33" l="1"/>
  <c r="BE33" i="33"/>
  <c r="BE23" i="33"/>
  <c r="BE32" i="33" s="1"/>
  <c r="BE20" i="33" l="1"/>
  <c r="BE6" i="33"/>
  <c r="BF5" i="33" s="1"/>
  <c r="BE31" i="33"/>
  <c r="BE29" i="33"/>
  <c r="BF4" i="33" l="1"/>
  <c r="BF3" i="33"/>
  <c r="BE24" i="33"/>
  <c r="BF22" i="33" s="1"/>
  <c r="BF15" i="33" l="1"/>
  <c r="BF33" i="33"/>
  <c r="BF23" i="33"/>
  <c r="BF32" i="33" s="1"/>
  <c r="BF20" i="33" l="1"/>
  <c r="BF6" i="33" s="1"/>
  <c r="BG5" i="33" s="1"/>
  <c r="BF31" i="33"/>
  <c r="BF29" i="33"/>
  <c r="BG4" i="33" l="1"/>
  <c r="BG3" i="33"/>
  <c r="BF24" i="33"/>
  <c r="BG22" i="33" s="1"/>
  <c r="BG15" i="33" l="1"/>
  <c r="BG33" i="33"/>
  <c r="BG23" i="33"/>
  <c r="BG32" i="33" l="1"/>
  <c r="BG20" i="33"/>
  <c r="BG6" i="33"/>
  <c r="BH5" i="33" s="1"/>
  <c r="BG29" i="33"/>
  <c r="BG31" i="33"/>
  <c r="BH4" i="33" l="1"/>
  <c r="BH3" i="33"/>
  <c r="BG24" i="33"/>
  <c r="BH22" i="33" s="1"/>
  <c r="BH15" i="33" l="1"/>
  <c r="BH33" i="33"/>
  <c r="BH23" i="33"/>
  <c r="BH32" i="33" l="1"/>
  <c r="BH20" i="33"/>
  <c r="BH6" i="33"/>
  <c r="BI5" i="33" s="1"/>
  <c r="BH31" i="33"/>
  <c r="BH29" i="33"/>
  <c r="BI4" i="33" l="1"/>
  <c r="BI3" i="33"/>
  <c r="BH24" i="33"/>
  <c r="BI22" i="33" s="1"/>
  <c r="BI33" i="33" l="1"/>
  <c r="BI15" i="33"/>
  <c r="BI23" i="33"/>
  <c r="BI32" i="33" l="1"/>
  <c r="BI20" i="33"/>
  <c r="BI6" i="33"/>
  <c r="BJ5" i="33" s="1"/>
  <c r="BI31" i="33"/>
  <c r="BI29" i="33"/>
  <c r="BJ4" i="33" l="1"/>
  <c r="BJ3" i="33"/>
  <c r="BI24" i="33"/>
  <c r="BJ22" i="33" s="1"/>
  <c r="BJ15" i="33" l="1"/>
  <c r="BJ33" i="33"/>
  <c r="BJ23" i="33"/>
  <c r="BJ32" i="33" l="1"/>
  <c r="BJ20" i="33"/>
  <c r="BJ6" i="33"/>
  <c r="BK5" i="33" s="1"/>
  <c r="BJ31" i="33"/>
  <c r="BJ29" i="33"/>
  <c r="BK4" i="33" l="1"/>
  <c r="BK3" i="33"/>
  <c r="BJ24" i="33"/>
  <c r="BK22" i="33" s="1"/>
  <c r="BK33" i="33" l="1"/>
  <c r="BK15" i="33"/>
  <c r="BK23" i="33"/>
  <c r="BK32" i="33" l="1"/>
  <c r="BK20" i="33"/>
  <c r="BK6" i="33"/>
  <c r="BL5" i="33" s="1"/>
  <c r="BK29" i="33"/>
  <c r="BK31" i="33"/>
  <c r="BL3" i="33" l="1"/>
  <c r="BL4" i="33"/>
  <c r="BK24" i="33"/>
  <c r="BL22" i="33" s="1"/>
  <c r="BL15" i="33" l="1"/>
  <c r="BL33" i="33"/>
  <c r="BL23" i="33"/>
  <c r="BL32" i="33" l="1"/>
  <c r="BL20" i="33"/>
  <c r="BL6" i="33"/>
  <c r="BM5" i="33" s="1"/>
  <c r="BL31" i="33"/>
  <c r="BL29" i="33"/>
  <c r="BM4" i="33" l="1"/>
  <c r="BM3" i="33"/>
  <c r="BL24" i="33"/>
  <c r="BM22" i="33" s="1"/>
  <c r="BM33" i="33" l="1"/>
  <c r="BM15" i="33"/>
  <c r="BM23" i="33"/>
  <c r="BM32" i="33" l="1"/>
  <c r="BM20" i="33"/>
  <c r="BM6" i="33"/>
  <c r="BN5" i="33" s="1"/>
  <c r="BM29" i="33"/>
  <c r="BM31" i="33"/>
  <c r="BN4" i="33" l="1"/>
  <c r="BN3" i="33"/>
  <c r="BM24" i="33"/>
  <c r="BN22" i="33" s="1"/>
  <c r="BN15" i="33" l="1"/>
  <c r="BN33" i="33"/>
  <c r="BN23" i="33"/>
  <c r="BN32" i="33" l="1"/>
  <c r="BN20" i="33"/>
  <c r="BN6" i="33"/>
  <c r="BO5" i="33" s="1"/>
  <c r="BN31" i="33"/>
  <c r="BN29" i="33"/>
  <c r="BO3" i="33" l="1"/>
  <c r="BO4" i="33"/>
  <c r="BN24" i="33"/>
  <c r="BO22" i="33" s="1"/>
  <c r="BO15" i="33" l="1"/>
  <c r="BO33" i="33"/>
  <c r="BO23" i="33"/>
  <c r="BO32" i="33" l="1"/>
  <c r="BO20" i="33"/>
  <c r="BO6" i="33"/>
  <c r="BP5" i="33" s="1"/>
  <c r="BO29" i="33"/>
  <c r="BO31" i="33"/>
  <c r="BP3" i="33" l="1"/>
  <c r="BP4" i="33"/>
  <c r="BO24" i="33"/>
  <c r="BP22" i="33" s="1"/>
  <c r="BP15" i="33" l="1"/>
  <c r="BP33" i="33"/>
  <c r="BP23" i="33"/>
  <c r="BP32" i="33" l="1"/>
  <c r="BP20" i="33"/>
  <c r="BP6" i="33"/>
  <c r="BQ5" i="33" s="1"/>
  <c r="BP29" i="33"/>
  <c r="BP31" i="33"/>
  <c r="BQ3" i="33" l="1"/>
  <c r="BQ4" i="33"/>
  <c r="BP24" i="33"/>
  <c r="BQ22" i="33" s="1"/>
  <c r="BQ33" i="33" l="1"/>
  <c r="BQ15" i="33"/>
  <c r="BQ23" i="33"/>
  <c r="BQ32" i="33" s="1"/>
  <c r="BQ20" i="33" l="1"/>
  <c r="BQ6" i="33" s="1"/>
  <c r="BR5" i="33" s="1"/>
  <c r="BQ31" i="33"/>
  <c r="BQ29" i="33"/>
  <c r="BR4" i="33" l="1"/>
  <c r="BR3" i="33"/>
  <c r="BQ24" i="33"/>
  <c r="BR22" i="33" s="1"/>
  <c r="BR15" i="33" l="1"/>
  <c r="BR33" i="33"/>
  <c r="BR23" i="33"/>
  <c r="BR32" i="33" l="1"/>
  <c r="BR20" i="33"/>
  <c r="BR6" i="33"/>
  <c r="BS5" i="33" s="1"/>
  <c r="BR31" i="33"/>
  <c r="BR29" i="33"/>
  <c r="BS4" i="33" l="1"/>
  <c r="BS3" i="33"/>
  <c r="BR24" i="33"/>
  <c r="BS22" i="33" s="1"/>
  <c r="BS15" i="33" l="1"/>
  <c r="BS33" i="33"/>
  <c r="BS23" i="33"/>
  <c r="BS32" i="33" l="1"/>
  <c r="BS20" i="33"/>
  <c r="BS6" i="33"/>
  <c r="BT5" i="33" s="1"/>
  <c r="BS29" i="33"/>
  <c r="BS31" i="33"/>
  <c r="BT3" i="33" l="1"/>
  <c r="BT4" i="33"/>
  <c r="BS24" i="33"/>
  <c r="BT22" i="33" s="1"/>
  <c r="BT15" i="33" l="1"/>
  <c r="BT33" i="33"/>
  <c r="BT23" i="33"/>
  <c r="BT32" i="33" l="1"/>
  <c r="BT20" i="33"/>
  <c r="BT6" i="33"/>
  <c r="BU5" i="33" s="1"/>
  <c r="BT31" i="33"/>
  <c r="BT29" i="33"/>
  <c r="BU3" i="33" l="1"/>
  <c r="BU4" i="33"/>
  <c r="BT24" i="33"/>
  <c r="BU22" i="33" s="1"/>
  <c r="BU33" i="33" l="1"/>
  <c r="BU15" i="33"/>
  <c r="BU23" i="33"/>
  <c r="BU32" i="33" s="1"/>
  <c r="BU20" i="33" l="1"/>
  <c r="BU6" i="33" s="1"/>
  <c r="BV5" i="33" s="1"/>
  <c r="BU31" i="33"/>
  <c r="BU29" i="33"/>
  <c r="BV3" i="33" l="1"/>
  <c r="BV4" i="33"/>
  <c r="BU24" i="33"/>
  <c r="BV22" i="33" s="1"/>
  <c r="BV15" i="33" l="1"/>
  <c r="BV33" i="33"/>
  <c r="BV23" i="33"/>
  <c r="BV32" i="33" l="1"/>
  <c r="BV20" i="33"/>
  <c r="BV6" i="33"/>
  <c r="BW5" i="33" s="1"/>
  <c r="BV29" i="33"/>
  <c r="BV31" i="33"/>
  <c r="BW4" i="33" l="1"/>
  <c r="BW3" i="33"/>
  <c r="BV24" i="33"/>
  <c r="BW22" i="33" s="1"/>
  <c r="BW23" i="33" s="1"/>
  <c r="BW32" i="33" s="1"/>
  <c r="BW20" i="33" l="1"/>
  <c r="BW15" i="33"/>
  <c r="BW33" i="33"/>
  <c r="BW29" i="33"/>
  <c r="BW31" i="33"/>
  <c r="BW6" i="33" l="1"/>
  <c r="BW24" i="33"/>
</calcChain>
</file>

<file path=xl/sharedStrings.xml><?xml version="1.0" encoding="utf-8"?>
<sst xmlns="http://schemas.openxmlformats.org/spreadsheetml/2006/main" count="1047" uniqueCount="159">
  <si>
    <t>Salton Sea DCP, QSA, Ocean Water Import 900 KAFY, Salt Extraction</t>
  </si>
  <si>
    <t>Variable</t>
  </si>
  <si>
    <t>Description</t>
  </si>
  <si>
    <t>Time Point</t>
  </si>
  <si>
    <t>Value</t>
  </si>
  <si>
    <t>Unit</t>
  </si>
  <si>
    <t>Source</t>
  </si>
  <si>
    <t>Year</t>
  </si>
  <si>
    <r>
      <t>E</t>
    </r>
    <r>
      <rPr>
        <vertAlign val="subscript"/>
        <sz val="10"/>
        <rFont val="Arial"/>
        <family val="2"/>
      </rPr>
      <t>SS</t>
    </r>
  </si>
  <si>
    <t>Elevation of Salton Sea surface</t>
  </si>
  <si>
    <t>feet below MSL</t>
  </si>
  <si>
    <t>Weghorst 1999</t>
  </si>
  <si>
    <r>
      <t>E</t>
    </r>
    <r>
      <rPr>
        <b/>
        <vertAlign val="subscript"/>
        <sz val="10"/>
        <rFont val="Arial"/>
        <family val="2"/>
      </rPr>
      <t>SS</t>
    </r>
  </si>
  <si>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SS</t>
    </r>
  </si>
  <si>
    <t>Surface Area of Salton Sea</t>
  </si>
  <si>
    <t>acres</t>
  </si>
  <si>
    <r>
      <t>A</t>
    </r>
    <r>
      <rPr>
        <b/>
        <vertAlign val="subscript"/>
        <sz val="10"/>
        <rFont val="Arial"/>
        <family val="2"/>
      </rPr>
      <t>SS</t>
    </r>
  </si>
  <si>
    <r>
      <t>V</t>
    </r>
    <r>
      <rPr>
        <vertAlign val="subscript"/>
        <sz val="11"/>
        <rFont val="Calibri"/>
        <family val="2"/>
      </rPr>
      <t>SS</t>
    </r>
  </si>
  <si>
    <t>Volume of Salton Sea</t>
  </si>
  <si>
    <t>AF</t>
  </si>
  <si>
    <r>
      <t>V</t>
    </r>
    <r>
      <rPr>
        <b/>
        <vertAlign val="subscript"/>
        <sz val="11"/>
        <rFont val="Calibri"/>
        <family val="2"/>
      </rPr>
      <t>SS</t>
    </r>
  </si>
  <si>
    <r>
      <t>ΔV</t>
    </r>
    <r>
      <rPr>
        <vertAlign val="subscript"/>
        <sz val="11"/>
        <rFont val="Calibri"/>
        <family val="2"/>
      </rPr>
      <t>SS</t>
    </r>
  </si>
  <si>
    <t>Change in Volume of Salton Sea</t>
  </si>
  <si>
    <t>AFY</t>
  </si>
  <si>
    <t>calculated</t>
  </si>
  <si>
    <r>
      <t>ΔV</t>
    </r>
    <r>
      <rPr>
        <b/>
        <vertAlign val="subscript"/>
        <sz val="11"/>
        <rFont val="Calibri"/>
        <family val="2"/>
      </rPr>
      <t>SS</t>
    </r>
  </si>
  <si>
    <t>Non QSA annual inflow reductions to Salton Sea</t>
  </si>
  <si>
    <t>estimated to fit</t>
  </si>
  <si>
    <t>Pre QSA transfer flow to MWD</t>
  </si>
  <si>
    <t>IID QSA Report</t>
  </si>
  <si>
    <t>QSA transfer flow to SDCWA</t>
  </si>
  <si>
    <t>QSA transfer flow to CVWD</t>
  </si>
  <si>
    <t>IID Storage</t>
  </si>
  <si>
    <t xml:space="preserve">Transfer impact factor to Salton Sea </t>
  </si>
  <si>
    <r>
      <t>I</t>
    </r>
    <r>
      <rPr>
        <vertAlign val="subscript"/>
        <sz val="11"/>
        <rFont val="Calibri"/>
        <family val="2"/>
      </rPr>
      <t>MW</t>
    </r>
  </si>
  <si>
    <t>QSA Mitigation Water to Salton Sea</t>
  </si>
  <si>
    <r>
      <t>I</t>
    </r>
    <r>
      <rPr>
        <b/>
        <vertAlign val="subscript"/>
        <sz val="11"/>
        <rFont val="Calibri"/>
        <family val="2"/>
      </rPr>
      <t>MW</t>
    </r>
  </si>
  <si>
    <r>
      <t>I</t>
    </r>
    <r>
      <rPr>
        <vertAlign val="subscript"/>
        <sz val="11"/>
        <rFont val="Calibri"/>
        <family val="2"/>
      </rPr>
      <t>RD</t>
    </r>
  </si>
  <si>
    <t>Inflow to Salton Sea from all Rivers and irrigation Drains</t>
  </si>
  <si>
    <t>LLNL 2008</t>
  </si>
  <si>
    <r>
      <t>I</t>
    </r>
    <r>
      <rPr>
        <b/>
        <vertAlign val="subscript"/>
        <sz val="11"/>
        <rFont val="Calibri"/>
        <family val="2"/>
      </rPr>
      <t>RD</t>
    </r>
  </si>
  <si>
    <r>
      <t>I</t>
    </r>
    <r>
      <rPr>
        <vertAlign val="subscript"/>
        <sz val="11"/>
        <rFont val="Calibri"/>
        <family val="2"/>
      </rPr>
      <t>P</t>
    </r>
  </si>
  <si>
    <t>Inflow to Salton Sea from Precipitation to surface</t>
  </si>
  <si>
    <t>Avg 2004-2017</t>
  </si>
  <si>
    <t>inches/year</t>
  </si>
  <si>
    <t>SSMP 2017</t>
  </si>
  <si>
    <r>
      <t>I</t>
    </r>
    <r>
      <rPr>
        <b/>
        <vertAlign val="subscript"/>
        <sz val="11"/>
        <rFont val="Calibri"/>
        <family val="2"/>
      </rPr>
      <t>P</t>
    </r>
  </si>
  <si>
    <r>
      <t>I</t>
    </r>
    <r>
      <rPr>
        <vertAlign val="subscript"/>
        <sz val="11"/>
        <rFont val="Calibri"/>
        <family val="2"/>
      </rPr>
      <t>GW</t>
    </r>
  </si>
  <si>
    <t>Inflow to Salton Sea from Groundwater flows</t>
  </si>
  <si>
    <t>DWR 2006</t>
  </si>
  <si>
    <r>
      <t>I</t>
    </r>
    <r>
      <rPr>
        <b/>
        <vertAlign val="subscript"/>
        <sz val="11"/>
        <rFont val="Calibri"/>
        <family val="2"/>
      </rPr>
      <t>GW</t>
    </r>
  </si>
  <si>
    <r>
      <t>I</t>
    </r>
    <r>
      <rPr>
        <vertAlign val="subscript"/>
        <sz val="11"/>
        <rFont val="Calibri"/>
        <family val="2"/>
      </rPr>
      <t>WI</t>
    </r>
  </si>
  <si>
    <t>Inflow to Salton Sea from Water Import</t>
  </si>
  <si>
    <r>
      <t>I</t>
    </r>
    <r>
      <rPr>
        <b/>
        <vertAlign val="subscript"/>
        <sz val="11"/>
        <rFont val="Calibri"/>
        <family val="2"/>
      </rPr>
      <t>WI</t>
    </r>
  </si>
  <si>
    <r>
      <t>I</t>
    </r>
    <r>
      <rPr>
        <vertAlign val="subscript"/>
        <sz val="11"/>
        <rFont val="Calibri"/>
        <family val="2"/>
      </rPr>
      <t>SER</t>
    </r>
  </si>
  <si>
    <t>Return flow to Salton Sea from Salt Extraction Revenue technologies</t>
  </si>
  <si>
    <r>
      <t>I</t>
    </r>
    <r>
      <rPr>
        <b/>
        <vertAlign val="subscript"/>
        <sz val="11"/>
        <rFont val="Calibri"/>
        <family val="2"/>
      </rPr>
      <t>SER</t>
    </r>
  </si>
  <si>
    <r>
      <t>O</t>
    </r>
    <r>
      <rPr>
        <vertAlign val="subscript"/>
        <sz val="11"/>
        <rFont val="Calibri"/>
        <family val="2"/>
      </rPr>
      <t>SE</t>
    </r>
  </si>
  <si>
    <t>Outflow from Salton Sea to Salt Extraction Revenue technologies</t>
  </si>
  <si>
    <r>
      <t>O</t>
    </r>
    <r>
      <rPr>
        <b/>
        <vertAlign val="subscript"/>
        <sz val="11"/>
        <rFont val="Calibri"/>
        <family val="2"/>
      </rPr>
      <t>SE</t>
    </r>
  </si>
  <si>
    <r>
      <t>O</t>
    </r>
    <r>
      <rPr>
        <vertAlign val="subscript"/>
        <sz val="11"/>
        <rFont val="Calibri"/>
        <family val="2"/>
      </rPr>
      <t>E</t>
    </r>
  </si>
  <si>
    <t>Outflow from Salton Sea due to Evaporation</t>
  </si>
  <si>
    <t>Avg 1967-1969</t>
  </si>
  <si>
    <t>Sturrock 1969</t>
  </si>
  <si>
    <r>
      <t>O</t>
    </r>
    <r>
      <rPr>
        <b/>
        <vertAlign val="subscript"/>
        <sz val="11"/>
        <rFont val="Calibri"/>
        <family val="2"/>
      </rPr>
      <t>E</t>
    </r>
  </si>
  <si>
    <r>
      <t>O</t>
    </r>
    <r>
      <rPr>
        <vertAlign val="subscript"/>
        <sz val="11"/>
        <rFont val="Calibri"/>
        <family val="2"/>
      </rPr>
      <t>SP</t>
    </r>
  </si>
  <si>
    <t>Outflow from Salton Sea to Seepage</t>
  </si>
  <si>
    <r>
      <t>O</t>
    </r>
    <r>
      <rPr>
        <b/>
        <vertAlign val="subscript"/>
        <sz val="11"/>
        <rFont val="Calibri"/>
        <family val="2"/>
      </rPr>
      <t>SP</t>
    </r>
  </si>
  <si>
    <r>
      <t>MS</t>
    </r>
    <r>
      <rPr>
        <vertAlign val="subscript"/>
        <sz val="11"/>
        <rFont val="Calibri"/>
        <family val="2"/>
      </rPr>
      <t>SS</t>
    </r>
  </si>
  <si>
    <t>Mass of Salt in the Salton Sea water column</t>
  </si>
  <si>
    <t>metric tons</t>
  </si>
  <si>
    <t>Calculated</t>
  </si>
  <si>
    <r>
      <t>MS</t>
    </r>
    <r>
      <rPr>
        <b/>
        <vertAlign val="subscript"/>
        <sz val="11"/>
        <rFont val="Calibri"/>
        <family val="2"/>
      </rPr>
      <t>SS</t>
    </r>
  </si>
  <si>
    <r>
      <t>S</t>
    </r>
    <r>
      <rPr>
        <vertAlign val="subscript"/>
        <sz val="11"/>
        <rFont val="Calibri"/>
        <family val="2"/>
      </rPr>
      <t>SS</t>
    </r>
  </si>
  <si>
    <t>Salinity of Salton Sea, averaged throughout the volume</t>
  </si>
  <si>
    <t>mg/liter TDS</t>
  </si>
  <si>
    <t>USBR data</t>
  </si>
  <si>
    <r>
      <t>S</t>
    </r>
    <r>
      <rPr>
        <b/>
        <vertAlign val="subscript"/>
        <sz val="11"/>
        <rFont val="Calibri"/>
        <family val="2"/>
      </rPr>
      <t>SS</t>
    </r>
  </si>
  <si>
    <r>
      <t>ΔMS</t>
    </r>
    <r>
      <rPr>
        <vertAlign val="subscript"/>
        <sz val="11"/>
        <rFont val="Calibri"/>
        <family val="2"/>
      </rPr>
      <t>SS</t>
    </r>
  </si>
  <si>
    <t>Change in Mass of Salt in the Salton Sea</t>
  </si>
  <si>
    <t>metric tons / year</t>
  </si>
  <si>
    <r>
      <t>ΔMS</t>
    </r>
    <r>
      <rPr>
        <b/>
        <vertAlign val="subscript"/>
        <sz val="11"/>
        <rFont val="Calibri"/>
        <family val="2"/>
      </rPr>
      <t>SS</t>
    </r>
  </si>
  <si>
    <r>
      <t>S</t>
    </r>
    <r>
      <rPr>
        <vertAlign val="subscript"/>
        <sz val="11"/>
        <rFont val="Calibri"/>
        <family val="2"/>
      </rPr>
      <t>RD</t>
    </r>
  </si>
  <si>
    <t>Salinity of Inflows to Salton Sea from all Rivers and Drains</t>
  </si>
  <si>
    <r>
      <t>S</t>
    </r>
    <r>
      <rPr>
        <b/>
        <vertAlign val="subscript"/>
        <sz val="11"/>
        <rFont val="Calibri"/>
        <family val="2"/>
      </rPr>
      <t>RD</t>
    </r>
  </si>
  <si>
    <r>
      <t>S</t>
    </r>
    <r>
      <rPr>
        <vertAlign val="subscript"/>
        <sz val="11"/>
        <rFont val="Calibri"/>
        <family val="2"/>
      </rPr>
      <t>GW</t>
    </r>
  </si>
  <si>
    <t>Salinity of Inflow to Salton Sea from Groundwater flows</t>
  </si>
  <si>
    <r>
      <t>S</t>
    </r>
    <r>
      <rPr>
        <b/>
        <vertAlign val="subscript"/>
        <sz val="11"/>
        <rFont val="Calibri"/>
        <family val="2"/>
      </rPr>
      <t>GW</t>
    </r>
  </si>
  <si>
    <r>
      <t>S</t>
    </r>
    <r>
      <rPr>
        <vertAlign val="subscript"/>
        <sz val="11"/>
        <rFont val="Calibri"/>
        <family val="2"/>
      </rPr>
      <t>MW</t>
    </r>
  </si>
  <si>
    <t>Salinity of Inflow to Salton Sea from QSA Mitigation Water flows</t>
  </si>
  <si>
    <r>
      <t>S</t>
    </r>
    <r>
      <rPr>
        <b/>
        <vertAlign val="subscript"/>
        <sz val="11"/>
        <rFont val="Calibri"/>
        <family val="2"/>
      </rPr>
      <t>MW</t>
    </r>
  </si>
  <si>
    <r>
      <t>S</t>
    </r>
    <r>
      <rPr>
        <vertAlign val="subscript"/>
        <sz val="11"/>
        <rFont val="Calibri"/>
        <family val="2"/>
      </rPr>
      <t>WI</t>
    </r>
  </si>
  <si>
    <t>Salinity of Inflow to Salton Sea from Water Import</t>
  </si>
  <si>
    <t>Sea of Cortez</t>
  </si>
  <si>
    <r>
      <t>S</t>
    </r>
    <r>
      <rPr>
        <b/>
        <vertAlign val="subscript"/>
        <sz val="11"/>
        <rFont val="Calibri"/>
        <family val="2"/>
      </rPr>
      <t>WI</t>
    </r>
  </si>
  <si>
    <r>
      <t>S</t>
    </r>
    <r>
      <rPr>
        <vertAlign val="subscript"/>
        <sz val="11"/>
        <rFont val="Calibri"/>
        <family val="2"/>
      </rPr>
      <t>SE</t>
    </r>
  </si>
  <si>
    <t>Salinity of Outflow from Salton Sea to Salt Extraction technologies</t>
  </si>
  <si>
    <r>
      <t>S</t>
    </r>
    <r>
      <rPr>
        <b/>
        <vertAlign val="subscript"/>
        <sz val="11"/>
        <rFont val="Calibri"/>
        <family val="2"/>
      </rPr>
      <t>SE</t>
    </r>
  </si>
  <si>
    <r>
      <t>S</t>
    </r>
    <r>
      <rPr>
        <vertAlign val="subscript"/>
        <sz val="11"/>
        <rFont val="Calibri"/>
        <family val="2"/>
      </rPr>
      <t>SER</t>
    </r>
  </si>
  <si>
    <t>Salinity of return flow to Salton Sea from Salt Extraction technologies</t>
  </si>
  <si>
    <r>
      <t>S</t>
    </r>
    <r>
      <rPr>
        <b/>
        <vertAlign val="subscript"/>
        <sz val="11"/>
        <rFont val="Calibri"/>
        <family val="2"/>
      </rPr>
      <t>SER</t>
    </r>
  </si>
  <si>
    <r>
      <t>S</t>
    </r>
    <r>
      <rPr>
        <vertAlign val="subscript"/>
        <sz val="11"/>
        <rFont val="Calibri"/>
        <family val="2"/>
      </rPr>
      <t>SP</t>
    </r>
  </si>
  <si>
    <t>Salinity of Outflow from Salton Sea to Seepage</t>
  </si>
  <si>
    <r>
      <t>S</t>
    </r>
    <r>
      <rPr>
        <b/>
        <vertAlign val="subscript"/>
        <sz val="11"/>
        <rFont val="Calibri"/>
        <family val="2"/>
      </rPr>
      <t>SP</t>
    </r>
  </si>
  <si>
    <r>
      <t>MS</t>
    </r>
    <r>
      <rPr>
        <vertAlign val="subscript"/>
        <sz val="11"/>
        <rFont val="Calibri"/>
        <family val="2"/>
      </rPr>
      <t>P</t>
    </r>
  </si>
  <si>
    <t>Mass of Salt precipitating out of the Salton Sea annually</t>
  </si>
  <si>
    <t>of total salt</t>
  </si>
  <si>
    <t>Playa Exposure</t>
  </si>
  <si>
    <t>Playa Coverage</t>
  </si>
  <si>
    <t>Consumptive Use</t>
  </si>
  <si>
    <t>Salton Sea with QSA, Distilled Ocean Water Import, Salt Extraction</t>
  </si>
  <si>
    <t>Salton Sea with QSA Impacts, Ocean Water Import 450 KAFY</t>
  </si>
  <si>
    <t>caculated</t>
  </si>
  <si>
    <t>Salton Sea with DCP 300 KAFY 2020 + QSA,  Water Import 900 KAFY</t>
  </si>
  <si>
    <t>Salton Sea with DCP 300 KAFY 2020 + QSA Impacts, No Water Import</t>
  </si>
  <si>
    <t>Salton Sea Conditions with QSA Impacts, No Water Import</t>
  </si>
  <si>
    <t>Weghorst 2000</t>
  </si>
  <si>
    <t>Salton Sea Conditions without QSA Impacts, No Water Import</t>
  </si>
  <si>
    <t>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</si>
  <si>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</si>
  <si>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</si>
  <si>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</si>
  <si>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</si>
  <si>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</si>
  <si>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</si>
  <si>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</si>
  <si>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</si>
  <si>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</si>
  <si>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</si>
  <si>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</si>
  <si>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</si>
  <si>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Mean</t>
  </si>
  <si>
    <t>unit</t>
  </si>
  <si>
    <t>Annual Flow</t>
  </si>
  <si>
    <t>Salinity</t>
  </si>
  <si>
    <t>Alamo River flow</t>
  </si>
  <si>
    <t>cfs</t>
  </si>
  <si>
    <t>USGS 2012-2016</t>
  </si>
  <si>
    <t>ppt</t>
  </si>
  <si>
    <t>SSRREI 2004-2014</t>
  </si>
  <si>
    <t>New River flow</t>
  </si>
  <si>
    <t>RWQCB 2017</t>
  </si>
  <si>
    <t>Whitewater Channel flow</t>
  </si>
  <si>
    <t>TetraTech 2016</t>
  </si>
  <si>
    <t>Averaged Salinity by flow</t>
  </si>
  <si>
    <t>mg/liter</t>
  </si>
  <si>
    <t>Elevation (ft)</t>
  </si>
  <si>
    <t>Area (acres)</t>
  </si>
  <si>
    <t>Capacity (acre-ft)</t>
  </si>
  <si>
    <t>Drainage</t>
  </si>
  <si>
    <t>Salt Load</t>
  </si>
  <si>
    <t>Drainage Salt</t>
  </si>
  <si>
    <t xml:space="preserve"> (acre-ft/year)</t>
  </si>
  <si>
    <t>(tons/year)</t>
  </si>
  <si>
    <t>Concentration (mg/liter)</t>
  </si>
  <si>
    <t>Data from Salton Sea Salinity Control Research Project 2004 and VTE Pilot Project 2009</t>
  </si>
  <si>
    <t>TDS (mg/liter)</t>
  </si>
  <si>
    <t>% weight Mg</t>
  </si>
  <si>
    <t>Evaporation Reduction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</si>
</sst>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#,##0.000"/>
    <numFmt numFmtId="167" formatCode="#,##0.0"/>
  </numFmts>
  <fonts count="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4" fontId="0" fillId="0" borderId="0" xfId="0" applyNumberFormat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167" fontId="0" fillId="0" borderId="0" xfId="0" applyNumberFormat="1" applyProtection="1">
      <protection locked="0"/>
    </xf>
    <xf numFmtId="167" fontId="0" fillId="0" borderId="0" xfId="0" applyNumberFormat="1"/>
    <xf numFmtId="0" fontId="7" fillId="0" borderId="0" xfId="0" applyFont="1"/>
    <xf numFmtId="10" fontId="0" fillId="0" borderId="0" xfId="0" applyNumberFormat="1"/>
    <xf numFmtId="1" fontId="0" fillId="0" borderId="0" xfId="0" applyNumberFormat="1"/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/>
              <a:t>Salton Sea Predicted Inflow,</a:t>
            </a:r>
            <a:r>
              <a:rPr lang="en-US" sz="1400" b="1" baseline="0"/>
              <a:t> </a:t>
            </a:r>
            <a:r>
              <a:rPr lang="en-US" sz="1400" b="1" i="0" u="none" strike="noStrike" baseline="0">
                <a:effectLst/>
              </a:rPr>
              <a:t>With and Without QSA</a:t>
            </a:r>
            <a:endParaRPr lang="en-US" sz="1400" b="1"/>
          </a:p>
        </c:rich>
      </c:tx>
      <c:layout>
        <c:manualLayout>
          <c:xMode val="edge"/>
          <c:yMode val="edge"/>
          <c:x val="0.37296211095482851"/>
          <c:y val="2.6819986456161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4132713663124"/>
          <c:y val="0.10344833634085605"/>
          <c:w val="0.85364066326596721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Balance'!$H$14:$BW$14</c:f>
              <c:numCache>
                <c:formatCode>#,##0</c:formatCode>
                <c:ptCount val="68"/>
                <c:pt idx="0">
                  <c:v>1168018</c:v>
                </c:pt>
                <c:pt idx="1">
                  <c:v>1179078</c:v>
                </c:pt>
                <c:pt idx="2">
                  <c:v>1177878</c:v>
                </c:pt>
                <c:pt idx="3">
                  <c:v>1176018</c:v>
                </c:pt>
                <c:pt idx="4">
                  <c:v>1175918</c:v>
                </c:pt>
                <c:pt idx="5">
                  <c:v>1171198</c:v>
                </c:pt>
                <c:pt idx="6">
                  <c:v>1173018</c:v>
                </c:pt>
                <c:pt idx="7">
                  <c:v>1172018</c:v>
                </c:pt>
                <c:pt idx="8">
                  <c:v>1171018</c:v>
                </c:pt>
                <c:pt idx="9">
                  <c:v>1170018</c:v>
                </c:pt>
                <c:pt idx="10">
                  <c:v>1169018</c:v>
                </c:pt>
                <c:pt idx="11">
                  <c:v>1168018</c:v>
                </c:pt>
                <c:pt idx="12">
                  <c:v>1167018</c:v>
                </c:pt>
                <c:pt idx="13">
                  <c:v>1166018</c:v>
                </c:pt>
                <c:pt idx="14">
                  <c:v>1165018</c:v>
                </c:pt>
                <c:pt idx="15">
                  <c:v>1164018</c:v>
                </c:pt>
                <c:pt idx="16">
                  <c:v>1163018</c:v>
                </c:pt>
                <c:pt idx="17">
                  <c:v>1162018</c:v>
                </c:pt>
                <c:pt idx="18">
                  <c:v>1161018</c:v>
                </c:pt>
                <c:pt idx="19">
                  <c:v>1160018</c:v>
                </c:pt>
                <c:pt idx="20">
                  <c:v>1159018</c:v>
                </c:pt>
                <c:pt idx="21">
                  <c:v>1158018</c:v>
                </c:pt>
                <c:pt idx="22">
                  <c:v>1157018</c:v>
                </c:pt>
                <c:pt idx="23">
                  <c:v>1156018</c:v>
                </c:pt>
                <c:pt idx="24">
                  <c:v>1155018</c:v>
                </c:pt>
                <c:pt idx="25">
                  <c:v>1154018</c:v>
                </c:pt>
                <c:pt idx="26">
                  <c:v>1153018</c:v>
                </c:pt>
                <c:pt idx="27">
                  <c:v>1152018</c:v>
                </c:pt>
                <c:pt idx="28">
                  <c:v>1151018</c:v>
                </c:pt>
                <c:pt idx="29">
                  <c:v>1150018</c:v>
                </c:pt>
                <c:pt idx="30">
                  <c:v>1149018</c:v>
                </c:pt>
                <c:pt idx="31">
                  <c:v>1148018</c:v>
                </c:pt>
                <c:pt idx="32">
                  <c:v>1147018</c:v>
                </c:pt>
                <c:pt idx="33">
                  <c:v>1146018</c:v>
                </c:pt>
                <c:pt idx="34">
                  <c:v>1145018</c:v>
                </c:pt>
                <c:pt idx="35">
                  <c:v>1144018</c:v>
                </c:pt>
                <c:pt idx="36">
                  <c:v>1143018</c:v>
                </c:pt>
                <c:pt idx="37">
                  <c:v>1142018</c:v>
                </c:pt>
                <c:pt idx="38">
                  <c:v>1141018</c:v>
                </c:pt>
                <c:pt idx="39">
                  <c:v>1140018</c:v>
                </c:pt>
                <c:pt idx="40">
                  <c:v>1139018</c:v>
                </c:pt>
                <c:pt idx="41">
                  <c:v>1138018</c:v>
                </c:pt>
                <c:pt idx="42">
                  <c:v>1137018</c:v>
                </c:pt>
                <c:pt idx="43">
                  <c:v>1136018</c:v>
                </c:pt>
                <c:pt idx="44">
                  <c:v>1135018</c:v>
                </c:pt>
                <c:pt idx="45">
                  <c:v>1134018</c:v>
                </c:pt>
                <c:pt idx="46">
                  <c:v>1133018</c:v>
                </c:pt>
                <c:pt idx="47">
                  <c:v>1132018</c:v>
                </c:pt>
                <c:pt idx="48">
                  <c:v>1131018</c:v>
                </c:pt>
                <c:pt idx="49">
                  <c:v>1130018</c:v>
                </c:pt>
                <c:pt idx="50">
                  <c:v>1129018</c:v>
                </c:pt>
                <c:pt idx="51">
                  <c:v>1128018</c:v>
                </c:pt>
                <c:pt idx="52">
                  <c:v>1127018</c:v>
                </c:pt>
                <c:pt idx="53">
                  <c:v>1126018</c:v>
                </c:pt>
                <c:pt idx="54">
                  <c:v>1125018</c:v>
                </c:pt>
                <c:pt idx="55">
                  <c:v>1124018</c:v>
                </c:pt>
                <c:pt idx="56">
                  <c:v>1123018</c:v>
                </c:pt>
                <c:pt idx="57">
                  <c:v>1122018</c:v>
                </c:pt>
                <c:pt idx="58">
                  <c:v>1121018</c:v>
                </c:pt>
                <c:pt idx="59">
                  <c:v>1120018</c:v>
                </c:pt>
                <c:pt idx="60">
                  <c:v>1119018</c:v>
                </c:pt>
                <c:pt idx="61">
                  <c:v>1118018</c:v>
                </c:pt>
                <c:pt idx="62">
                  <c:v>1117018</c:v>
                </c:pt>
                <c:pt idx="63">
                  <c:v>1116018</c:v>
                </c:pt>
                <c:pt idx="64">
                  <c:v>1115018</c:v>
                </c:pt>
                <c:pt idx="65">
                  <c:v>1114018</c:v>
                </c:pt>
                <c:pt idx="66">
                  <c:v>1113018</c:v>
                </c:pt>
                <c:pt idx="67">
                  <c:v>1112018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28-4AE1-9047-A5C14BA86AB9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Balance'!$H$14:$BW$14</c:f>
              <c:numCache>
                <c:formatCode>#,##0</c:formatCode>
                <c:ptCount val="68"/>
                <c:pt idx="0">
                  <c:v>1075802</c:v>
                </c:pt>
                <c:pt idx="1">
                  <c:v>1099800</c:v>
                </c:pt>
                <c:pt idx="2">
                  <c:v>1044242</c:v>
                </c:pt>
                <c:pt idx="3">
                  <c:v>956233</c:v>
                </c:pt>
                <c:pt idx="4">
                  <c:v>889792</c:v>
                </c:pt>
                <c:pt idx="5">
                  <c:v>996885</c:v>
                </c:pt>
                <c:pt idx="6">
                  <c:v>1024941</c:v>
                </c:pt>
                <c:pt idx="7">
                  <c:v>1027018</c:v>
                </c:pt>
                <c:pt idx="8">
                  <c:v>978018</c:v>
                </c:pt>
                <c:pt idx="9">
                  <c:v>942018</c:v>
                </c:pt>
                <c:pt idx="10">
                  <c:v>903518</c:v>
                </c:pt>
                <c:pt idx="11">
                  <c:v>885018</c:v>
                </c:pt>
                <c:pt idx="12">
                  <c:v>881518</c:v>
                </c:pt>
                <c:pt idx="13">
                  <c:v>878018</c:v>
                </c:pt>
                <c:pt idx="14">
                  <c:v>872018</c:v>
                </c:pt>
                <c:pt idx="15">
                  <c:v>866018</c:v>
                </c:pt>
                <c:pt idx="16">
                  <c:v>860018</c:v>
                </c:pt>
                <c:pt idx="17">
                  <c:v>859018</c:v>
                </c:pt>
                <c:pt idx="18">
                  <c:v>858018</c:v>
                </c:pt>
                <c:pt idx="19">
                  <c:v>857018</c:v>
                </c:pt>
                <c:pt idx="20">
                  <c:v>856018</c:v>
                </c:pt>
                <c:pt idx="21">
                  <c:v>855018</c:v>
                </c:pt>
                <c:pt idx="22">
                  <c:v>854018</c:v>
                </c:pt>
                <c:pt idx="23">
                  <c:v>853018</c:v>
                </c:pt>
                <c:pt idx="24">
                  <c:v>852018</c:v>
                </c:pt>
                <c:pt idx="25">
                  <c:v>851018</c:v>
                </c:pt>
                <c:pt idx="26">
                  <c:v>850018</c:v>
                </c:pt>
                <c:pt idx="27">
                  <c:v>849018</c:v>
                </c:pt>
                <c:pt idx="28">
                  <c:v>848018</c:v>
                </c:pt>
                <c:pt idx="29">
                  <c:v>847018</c:v>
                </c:pt>
                <c:pt idx="30">
                  <c:v>846018</c:v>
                </c:pt>
                <c:pt idx="31">
                  <c:v>845018</c:v>
                </c:pt>
                <c:pt idx="32">
                  <c:v>844018</c:v>
                </c:pt>
                <c:pt idx="33">
                  <c:v>843018</c:v>
                </c:pt>
                <c:pt idx="34">
                  <c:v>842018</c:v>
                </c:pt>
                <c:pt idx="35">
                  <c:v>841018</c:v>
                </c:pt>
                <c:pt idx="36">
                  <c:v>840018</c:v>
                </c:pt>
                <c:pt idx="37">
                  <c:v>839018</c:v>
                </c:pt>
                <c:pt idx="38">
                  <c:v>891018</c:v>
                </c:pt>
                <c:pt idx="39">
                  <c:v>890018</c:v>
                </c:pt>
                <c:pt idx="40">
                  <c:v>889018</c:v>
                </c:pt>
                <c:pt idx="41">
                  <c:v>888018</c:v>
                </c:pt>
                <c:pt idx="42">
                  <c:v>887018</c:v>
                </c:pt>
                <c:pt idx="43">
                  <c:v>886018</c:v>
                </c:pt>
                <c:pt idx="44">
                  <c:v>885018</c:v>
                </c:pt>
                <c:pt idx="45">
                  <c:v>884018</c:v>
                </c:pt>
                <c:pt idx="46">
                  <c:v>883018</c:v>
                </c:pt>
                <c:pt idx="47">
                  <c:v>882018</c:v>
                </c:pt>
                <c:pt idx="48">
                  <c:v>881018</c:v>
                </c:pt>
                <c:pt idx="49">
                  <c:v>880018</c:v>
                </c:pt>
                <c:pt idx="50">
                  <c:v>879018</c:v>
                </c:pt>
                <c:pt idx="51">
                  <c:v>878018</c:v>
                </c:pt>
                <c:pt idx="52">
                  <c:v>877018</c:v>
                </c:pt>
                <c:pt idx="53">
                  <c:v>876018</c:v>
                </c:pt>
                <c:pt idx="54">
                  <c:v>875018</c:v>
                </c:pt>
                <c:pt idx="55">
                  <c:v>874018</c:v>
                </c:pt>
                <c:pt idx="56">
                  <c:v>873018</c:v>
                </c:pt>
                <c:pt idx="57">
                  <c:v>872018</c:v>
                </c:pt>
                <c:pt idx="58">
                  <c:v>871018</c:v>
                </c:pt>
                <c:pt idx="59">
                  <c:v>870018</c:v>
                </c:pt>
                <c:pt idx="60">
                  <c:v>869018</c:v>
                </c:pt>
                <c:pt idx="61">
                  <c:v>868018</c:v>
                </c:pt>
                <c:pt idx="62">
                  <c:v>867018</c:v>
                </c:pt>
                <c:pt idx="63">
                  <c:v>866018</c:v>
                </c:pt>
                <c:pt idx="64">
                  <c:v>865018</c:v>
                </c:pt>
                <c:pt idx="65">
                  <c:v>864018</c:v>
                </c:pt>
                <c:pt idx="66">
                  <c:v>863018</c:v>
                </c:pt>
                <c:pt idx="67">
                  <c:v>862018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28-4AE1-9047-A5C14BA86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492080"/>
        <c:axId val="246495440"/>
      </c:scatterChart>
      <c:valAx>
        <c:axId val="246492080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Year</a:t>
                </a:r>
              </a:p>
            </c:rich>
          </c:tx>
          <c:layout>
            <c:manualLayout>
              <c:xMode val="edge"/>
              <c:yMode val="edge"/>
              <c:x val="0.53427585402620059"/>
              <c:y val="0.971789311007656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495440"/>
        <c:crossesAt val="-270"/>
        <c:crossBetween val="midCat"/>
      </c:valAx>
      <c:valAx>
        <c:axId val="246495440"/>
        <c:scaling>
          <c:orientation val="minMax"/>
          <c:min val="6000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Salton SeaTotal Inflow (AFY)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26245435593737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492080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776024637073958"/>
          <c:y val="0.76568091397334459"/>
          <c:w val="0.4242701147591062"/>
          <c:h val="8.5668652732277084E-2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Predicted Level Reduction</a:t>
            </a:r>
            <a:r>
              <a:rPr lang="en-US" sz="1300" b="0" i="0" u="none" strike="noStrike" baseline="0">
                <a:effectLst/>
              </a:rPr>
              <a:t>, Worst Case QSA plus 300 KAFY IID DCP Storage</a:t>
            </a:r>
            <a:endParaRPr lang="en-US"/>
          </a:p>
        </c:rich>
      </c:tx>
      <c:layout>
        <c:manualLayout>
          <c:xMode val="edge"/>
          <c:yMode val="edge"/>
          <c:x val="0.17976373393395309"/>
          <c:y val="2.6819932180010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027201292884485E-2"/>
          <c:y val="0.10344833634085605"/>
          <c:w val="0.92255480686095204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-231.8</c:v>
                </c:pt>
                <c:pt idx="3">
                  <c:v>-231.9</c:v>
                </c:pt>
                <c:pt idx="4">
                  <c:v>-232.1</c:v>
                </c:pt>
                <c:pt idx="5">
                  <c:v>-232.3</c:v>
                </c:pt>
                <c:pt idx="6">
                  <c:v>-232.5</c:v>
                </c:pt>
                <c:pt idx="7">
                  <c:v>-232.6</c:v>
                </c:pt>
                <c:pt idx="8">
                  <c:v>-232.8</c:v>
                </c:pt>
                <c:pt idx="9">
                  <c:v>-232.9</c:v>
                </c:pt>
                <c:pt idx="10">
                  <c:v>-233</c:v>
                </c:pt>
                <c:pt idx="11">
                  <c:v>-233.2</c:v>
                </c:pt>
                <c:pt idx="12">
                  <c:v>-233.3</c:v>
                </c:pt>
                <c:pt idx="13">
                  <c:v>-233.4</c:v>
                </c:pt>
                <c:pt idx="14">
                  <c:v>-233.6</c:v>
                </c:pt>
                <c:pt idx="15">
                  <c:v>-233.6</c:v>
                </c:pt>
                <c:pt idx="16">
                  <c:v>-233.83</c:v>
                </c:pt>
                <c:pt idx="17">
                  <c:v>-233.9</c:v>
                </c:pt>
                <c:pt idx="18">
                  <c:v>-234</c:v>
                </c:pt>
                <c:pt idx="19">
                  <c:v>-234.1</c:v>
                </c:pt>
                <c:pt idx="20">
                  <c:v>-234.2</c:v>
                </c:pt>
                <c:pt idx="21">
                  <c:v>-234.3</c:v>
                </c:pt>
                <c:pt idx="22">
                  <c:v>-234.4</c:v>
                </c:pt>
                <c:pt idx="23">
                  <c:v>-234.5</c:v>
                </c:pt>
                <c:pt idx="24">
                  <c:v>-234.6</c:v>
                </c:pt>
                <c:pt idx="25">
                  <c:v>-234.7</c:v>
                </c:pt>
                <c:pt idx="26">
                  <c:v>-234.7</c:v>
                </c:pt>
                <c:pt idx="27">
                  <c:v>-234.8</c:v>
                </c:pt>
                <c:pt idx="28">
                  <c:v>-234.9</c:v>
                </c:pt>
                <c:pt idx="29">
                  <c:v>-235</c:v>
                </c:pt>
                <c:pt idx="30">
                  <c:v>-235</c:v>
                </c:pt>
                <c:pt idx="31">
                  <c:v>-235.1</c:v>
                </c:pt>
                <c:pt idx="32">
                  <c:v>-235.2</c:v>
                </c:pt>
                <c:pt idx="33">
                  <c:v>-235.2</c:v>
                </c:pt>
                <c:pt idx="34">
                  <c:v>-235.3</c:v>
                </c:pt>
                <c:pt idx="35">
                  <c:v>-235.4</c:v>
                </c:pt>
                <c:pt idx="36">
                  <c:v>-235.4</c:v>
                </c:pt>
                <c:pt idx="37">
                  <c:v>-235.5</c:v>
                </c:pt>
                <c:pt idx="38">
                  <c:v>-235.5</c:v>
                </c:pt>
                <c:pt idx="39">
                  <c:v>-235.6</c:v>
                </c:pt>
                <c:pt idx="40">
                  <c:v>-235.7</c:v>
                </c:pt>
                <c:pt idx="41">
                  <c:v>-235.7</c:v>
                </c:pt>
                <c:pt idx="42">
                  <c:v>-235.8</c:v>
                </c:pt>
                <c:pt idx="43">
                  <c:v>-235.8</c:v>
                </c:pt>
                <c:pt idx="44">
                  <c:v>-235.9</c:v>
                </c:pt>
                <c:pt idx="45">
                  <c:v>-235.9</c:v>
                </c:pt>
                <c:pt idx="46">
                  <c:v>-236</c:v>
                </c:pt>
                <c:pt idx="47">
                  <c:v>-236</c:v>
                </c:pt>
                <c:pt idx="48">
                  <c:v>-236.1</c:v>
                </c:pt>
                <c:pt idx="49">
                  <c:v>-236.1</c:v>
                </c:pt>
                <c:pt idx="50">
                  <c:v>-236.2</c:v>
                </c:pt>
                <c:pt idx="51">
                  <c:v>-236.3</c:v>
                </c:pt>
                <c:pt idx="52">
                  <c:v>-236.3</c:v>
                </c:pt>
                <c:pt idx="53">
                  <c:v>-236.4</c:v>
                </c:pt>
                <c:pt idx="54">
                  <c:v>-236.4</c:v>
                </c:pt>
                <c:pt idx="55">
                  <c:v>-236.5</c:v>
                </c:pt>
                <c:pt idx="56">
                  <c:v>-236.5</c:v>
                </c:pt>
                <c:pt idx="57">
                  <c:v>-236.6</c:v>
                </c:pt>
                <c:pt idx="58">
                  <c:v>-236.6</c:v>
                </c:pt>
                <c:pt idx="59">
                  <c:v>-236.6</c:v>
                </c:pt>
                <c:pt idx="60">
                  <c:v>-236.7</c:v>
                </c:pt>
                <c:pt idx="61">
                  <c:v>-236.7</c:v>
                </c:pt>
                <c:pt idx="62">
                  <c:v>-236.8</c:v>
                </c:pt>
                <c:pt idx="63">
                  <c:v>-236.8</c:v>
                </c:pt>
                <c:pt idx="64">
                  <c:v>-236.9</c:v>
                </c:pt>
                <c:pt idx="65">
                  <c:v>-236.9</c:v>
                </c:pt>
                <c:pt idx="66">
                  <c:v>-237</c:v>
                </c:pt>
                <c:pt idx="67">
                  <c:v>-237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A5-4E8C-AC8B-2DD5AC38588A}"/>
            </c:ext>
          </c:extLst>
        </c:ser>
        <c:ser>
          <c:idx val="4"/>
          <c:order val="4"/>
          <c:tx>
            <c:strRef>
              <c:f>'WI DCP QSA Water &amp; Salt Balance'!$B$1</c:f>
              <c:strCache>
                <c:ptCount val="1"/>
                <c:pt idx="0">
                  <c:v>Salton Sea with DCP 300 KAFY 2020 + QSA,  Water Import 900 KAFY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'WI 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DCP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-239.3</c:v>
                </c:pt>
                <c:pt idx="12">
                  <c:v>-241.8</c:v>
                </c:pt>
                <c:pt idx="13">
                  <c:v>-244.2</c:v>
                </c:pt>
                <c:pt idx="14">
                  <c:v>-246.4</c:v>
                </c:pt>
                <c:pt idx="15">
                  <c:v>-248.5</c:v>
                </c:pt>
                <c:pt idx="16">
                  <c:v>-250.3</c:v>
                </c:pt>
                <c:pt idx="17">
                  <c:v>-252.1</c:v>
                </c:pt>
                <c:pt idx="18">
                  <c:v>-253.6</c:v>
                </c:pt>
                <c:pt idx="19">
                  <c:v>-255</c:v>
                </c:pt>
                <c:pt idx="20">
                  <c:v>-256.3</c:v>
                </c:pt>
                <c:pt idx="21">
                  <c:v>-251.5</c:v>
                </c:pt>
                <c:pt idx="22">
                  <c:v>-247.7</c:v>
                </c:pt>
                <c:pt idx="23">
                  <c:v>-244.5</c:v>
                </c:pt>
                <c:pt idx="24">
                  <c:v>-241.9</c:v>
                </c:pt>
                <c:pt idx="25">
                  <c:v>-239.6</c:v>
                </c:pt>
                <c:pt idx="26">
                  <c:v>-237.7</c:v>
                </c:pt>
                <c:pt idx="27">
                  <c:v>-236</c:v>
                </c:pt>
                <c:pt idx="28">
                  <c:v>-234.4</c:v>
                </c:pt>
                <c:pt idx="29">
                  <c:v>-233</c:v>
                </c:pt>
                <c:pt idx="30">
                  <c:v>-231.7</c:v>
                </c:pt>
                <c:pt idx="31">
                  <c:v>-230.4</c:v>
                </c:pt>
                <c:pt idx="32">
                  <c:v>-229.2</c:v>
                </c:pt>
                <c:pt idx="33">
                  <c:v>-228.1</c:v>
                </c:pt>
                <c:pt idx="34">
                  <c:v>-227.1</c:v>
                </c:pt>
                <c:pt idx="35">
                  <c:v>-226.1</c:v>
                </c:pt>
                <c:pt idx="36">
                  <c:v>-225.1</c:v>
                </c:pt>
                <c:pt idx="37">
                  <c:v>-224.3</c:v>
                </c:pt>
                <c:pt idx="38">
                  <c:v>-223.4</c:v>
                </c:pt>
                <c:pt idx="39">
                  <c:v>-222.4</c:v>
                </c:pt>
                <c:pt idx="40">
                  <c:v>-221.5</c:v>
                </c:pt>
                <c:pt idx="41">
                  <c:v>-220.6</c:v>
                </c:pt>
                <c:pt idx="42">
                  <c:v>-220</c:v>
                </c:pt>
                <c:pt idx="43">
                  <c:v>-220</c:v>
                </c:pt>
                <c:pt idx="44">
                  <c:v>-220</c:v>
                </c:pt>
                <c:pt idx="45">
                  <c:v>-220</c:v>
                </c:pt>
                <c:pt idx="46">
                  <c:v>-220</c:v>
                </c:pt>
                <c:pt idx="47">
                  <c:v>-220</c:v>
                </c:pt>
                <c:pt idx="48">
                  <c:v>-220</c:v>
                </c:pt>
                <c:pt idx="49">
                  <c:v>-220</c:v>
                </c:pt>
                <c:pt idx="50">
                  <c:v>-220</c:v>
                </c:pt>
                <c:pt idx="51">
                  <c:v>-220</c:v>
                </c:pt>
                <c:pt idx="52">
                  <c:v>-220</c:v>
                </c:pt>
                <c:pt idx="53">
                  <c:v>-220</c:v>
                </c:pt>
                <c:pt idx="54">
                  <c:v>-220</c:v>
                </c:pt>
                <c:pt idx="55">
                  <c:v>-220</c:v>
                </c:pt>
                <c:pt idx="56">
                  <c:v>-220</c:v>
                </c:pt>
                <c:pt idx="57">
                  <c:v>-220</c:v>
                </c:pt>
                <c:pt idx="58">
                  <c:v>-220</c:v>
                </c:pt>
                <c:pt idx="59">
                  <c:v>-220</c:v>
                </c:pt>
                <c:pt idx="60">
                  <c:v>-220</c:v>
                </c:pt>
                <c:pt idx="61">
                  <c:v>-220</c:v>
                </c:pt>
                <c:pt idx="62">
                  <c:v>-220</c:v>
                </c:pt>
                <c:pt idx="63">
                  <c:v>-220</c:v>
                </c:pt>
                <c:pt idx="64">
                  <c:v>-220</c:v>
                </c:pt>
                <c:pt idx="65">
                  <c:v>-220</c:v>
                </c:pt>
                <c:pt idx="66">
                  <c:v>-220</c:v>
                </c:pt>
                <c:pt idx="67">
                  <c:v>-220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A5-4E8C-AC8B-2DD5AC38588A}"/>
            </c:ext>
          </c:extLst>
        </c:ser>
        <c:ser>
          <c:idx val="5"/>
          <c:order val="5"/>
          <c:tx>
            <c:strRef>
              <c:f>'DCP QSA Water &amp; Salt Balance'!$B$1</c:f>
              <c:strCache>
                <c:ptCount val="1"/>
                <c:pt idx="0">
                  <c:v>Salton Sea with DCP 300 KAFY 2020 + QSA Impacts, No Water Import</c:v>
                </c:pt>
              </c:strCache>
            </c:strRef>
          </c:tx>
          <c:xVal>
            <c:numRef>
              <c:f>'DCP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'DCP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-239.3</c:v>
                </c:pt>
                <c:pt idx="12">
                  <c:v>-241.8</c:v>
                </c:pt>
                <c:pt idx="13">
                  <c:v>-244.2</c:v>
                </c:pt>
                <c:pt idx="14">
                  <c:v>-246.4</c:v>
                </c:pt>
                <c:pt idx="15">
                  <c:v>-248.5</c:v>
                </c:pt>
                <c:pt idx="16">
                  <c:v>-250.3</c:v>
                </c:pt>
                <c:pt idx="17">
                  <c:v>-252.1</c:v>
                </c:pt>
                <c:pt idx="18">
                  <c:v>-253.6</c:v>
                </c:pt>
                <c:pt idx="19">
                  <c:v>-255</c:v>
                </c:pt>
                <c:pt idx="20">
                  <c:v>-256.3</c:v>
                </c:pt>
                <c:pt idx="21">
                  <c:v>-257.39999999999998</c:v>
                </c:pt>
                <c:pt idx="22">
                  <c:v>-258.3</c:v>
                </c:pt>
                <c:pt idx="23">
                  <c:v>-259.10000000000002</c:v>
                </c:pt>
                <c:pt idx="24">
                  <c:v>-259.89999999999998</c:v>
                </c:pt>
                <c:pt idx="25">
                  <c:v>-260.39999999999998</c:v>
                </c:pt>
                <c:pt idx="26">
                  <c:v>-260.89999999999998</c:v>
                </c:pt>
                <c:pt idx="27">
                  <c:v>-261.3</c:v>
                </c:pt>
                <c:pt idx="28">
                  <c:v>-261.7</c:v>
                </c:pt>
                <c:pt idx="29">
                  <c:v>-261.89999999999998</c:v>
                </c:pt>
                <c:pt idx="30">
                  <c:v>-262.10000000000002</c:v>
                </c:pt>
                <c:pt idx="31">
                  <c:v>-262.3</c:v>
                </c:pt>
                <c:pt idx="32">
                  <c:v>-262.5</c:v>
                </c:pt>
                <c:pt idx="33">
                  <c:v>-262.60000000000002</c:v>
                </c:pt>
                <c:pt idx="34">
                  <c:v>-262.8</c:v>
                </c:pt>
                <c:pt idx="35">
                  <c:v>-262.89999999999998</c:v>
                </c:pt>
                <c:pt idx="36">
                  <c:v>-263</c:v>
                </c:pt>
                <c:pt idx="37">
                  <c:v>-263.10000000000002</c:v>
                </c:pt>
                <c:pt idx="38">
                  <c:v>-263.2</c:v>
                </c:pt>
                <c:pt idx="39">
                  <c:v>-262.89999999999998</c:v>
                </c:pt>
                <c:pt idx="40">
                  <c:v>-262.60000000000002</c:v>
                </c:pt>
                <c:pt idx="41">
                  <c:v>-262.5</c:v>
                </c:pt>
                <c:pt idx="42">
                  <c:v>-262.39999999999998</c:v>
                </c:pt>
                <c:pt idx="43">
                  <c:v>-262.3</c:v>
                </c:pt>
                <c:pt idx="44">
                  <c:v>-262.2</c:v>
                </c:pt>
                <c:pt idx="45">
                  <c:v>-262.2</c:v>
                </c:pt>
                <c:pt idx="46">
                  <c:v>-262.2</c:v>
                </c:pt>
                <c:pt idx="47">
                  <c:v>-262.2</c:v>
                </c:pt>
                <c:pt idx="48">
                  <c:v>-262.2</c:v>
                </c:pt>
                <c:pt idx="49">
                  <c:v>-262.2</c:v>
                </c:pt>
                <c:pt idx="50">
                  <c:v>-262.2</c:v>
                </c:pt>
                <c:pt idx="51">
                  <c:v>-262.2</c:v>
                </c:pt>
                <c:pt idx="52">
                  <c:v>-262.3</c:v>
                </c:pt>
                <c:pt idx="53">
                  <c:v>-262.3</c:v>
                </c:pt>
                <c:pt idx="54">
                  <c:v>-262.3</c:v>
                </c:pt>
                <c:pt idx="55">
                  <c:v>-262.39999999999998</c:v>
                </c:pt>
                <c:pt idx="56">
                  <c:v>-262.39999999999998</c:v>
                </c:pt>
                <c:pt idx="57">
                  <c:v>-262.39999999999998</c:v>
                </c:pt>
                <c:pt idx="58">
                  <c:v>-262.5</c:v>
                </c:pt>
                <c:pt idx="59">
                  <c:v>-262.5</c:v>
                </c:pt>
                <c:pt idx="60">
                  <c:v>-262.60000000000002</c:v>
                </c:pt>
                <c:pt idx="61">
                  <c:v>-262.60000000000002</c:v>
                </c:pt>
                <c:pt idx="62">
                  <c:v>-262.60000000000002</c:v>
                </c:pt>
                <c:pt idx="63">
                  <c:v>-262.7</c:v>
                </c:pt>
                <c:pt idx="64">
                  <c:v>-262.7</c:v>
                </c:pt>
                <c:pt idx="65">
                  <c:v>-262.8</c:v>
                </c:pt>
                <c:pt idx="66">
                  <c:v>-262.8</c:v>
                </c:pt>
                <c:pt idx="67">
                  <c:v>-262.8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A5-4E8C-AC8B-2DD5AC38588A}"/>
            </c:ext>
          </c:extLst>
        </c:ser>
        <c:ser>
          <c:idx val="6"/>
          <c:order val="6"/>
          <c:tx>
            <c:strRef>
              <c:f>'WISER DCP QSA Wtr &amp; Slt Balance'!$B$1</c:f>
              <c:strCache>
                <c:ptCount val="1"/>
                <c:pt idx="0">
                  <c:v>Salton Sea DCP, QSA, Ocean Water Import 900 KAFY, Salt Extraction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-239.3</c:v>
                </c:pt>
                <c:pt idx="12">
                  <c:v>-241.8</c:v>
                </c:pt>
                <c:pt idx="13">
                  <c:v>-244.2</c:v>
                </c:pt>
                <c:pt idx="14">
                  <c:v>-246.4</c:v>
                </c:pt>
                <c:pt idx="15">
                  <c:v>-248.5</c:v>
                </c:pt>
                <c:pt idx="16">
                  <c:v>-250.4</c:v>
                </c:pt>
                <c:pt idx="17">
                  <c:v>-252.2</c:v>
                </c:pt>
                <c:pt idx="18">
                  <c:v>-253.9</c:v>
                </c:pt>
                <c:pt idx="19">
                  <c:v>-255.4</c:v>
                </c:pt>
                <c:pt idx="20">
                  <c:v>-256.8</c:v>
                </c:pt>
                <c:pt idx="21">
                  <c:v>-259.39999999999998</c:v>
                </c:pt>
                <c:pt idx="22">
                  <c:v>-261.89999999999998</c:v>
                </c:pt>
                <c:pt idx="23">
                  <c:v>-264.39999999999998</c:v>
                </c:pt>
                <c:pt idx="24">
                  <c:v>-266.89999999999998</c:v>
                </c:pt>
                <c:pt idx="25">
                  <c:v>-269.3</c:v>
                </c:pt>
                <c:pt idx="26">
                  <c:v>-262.89999999999998</c:v>
                </c:pt>
                <c:pt idx="27">
                  <c:v>-259.60000000000002</c:v>
                </c:pt>
                <c:pt idx="28">
                  <c:v>-257.2</c:v>
                </c:pt>
                <c:pt idx="29">
                  <c:v>-255.4</c:v>
                </c:pt>
                <c:pt idx="30">
                  <c:v>-254</c:v>
                </c:pt>
                <c:pt idx="31">
                  <c:v>-255.9</c:v>
                </c:pt>
                <c:pt idx="32">
                  <c:v>-254.2</c:v>
                </c:pt>
                <c:pt idx="33">
                  <c:v>-252.7</c:v>
                </c:pt>
                <c:pt idx="34">
                  <c:v>-251.5</c:v>
                </c:pt>
                <c:pt idx="35">
                  <c:v>-250.4</c:v>
                </c:pt>
                <c:pt idx="36">
                  <c:v>-249.4</c:v>
                </c:pt>
                <c:pt idx="37">
                  <c:v>-248.6</c:v>
                </c:pt>
                <c:pt idx="38">
                  <c:v>-247.9</c:v>
                </c:pt>
                <c:pt idx="39">
                  <c:v>-247</c:v>
                </c:pt>
                <c:pt idx="40">
                  <c:v>-246.2</c:v>
                </c:pt>
                <c:pt idx="41">
                  <c:v>-245.5</c:v>
                </c:pt>
                <c:pt idx="42">
                  <c:v>-244.9</c:v>
                </c:pt>
                <c:pt idx="43">
                  <c:v>-244.4</c:v>
                </c:pt>
                <c:pt idx="44">
                  <c:v>-244</c:v>
                </c:pt>
                <c:pt idx="45">
                  <c:v>-243.7</c:v>
                </c:pt>
                <c:pt idx="46">
                  <c:v>-243.4</c:v>
                </c:pt>
                <c:pt idx="47">
                  <c:v>-243.1</c:v>
                </c:pt>
                <c:pt idx="48">
                  <c:v>-242.9</c:v>
                </c:pt>
                <c:pt idx="49">
                  <c:v>-242.7</c:v>
                </c:pt>
                <c:pt idx="50">
                  <c:v>-242.6</c:v>
                </c:pt>
                <c:pt idx="51">
                  <c:v>-242.5</c:v>
                </c:pt>
                <c:pt idx="52">
                  <c:v>-242.4</c:v>
                </c:pt>
                <c:pt idx="53">
                  <c:v>-242.3</c:v>
                </c:pt>
                <c:pt idx="54">
                  <c:v>-242.2</c:v>
                </c:pt>
                <c:pt idx="55">
                  <c:v>-242.2</c:v>
                </c:pt>
                <c:pt idx="56">
                  <c:v>-242.2</c:v>
                </c:pt>
                <c:pt idx="57">
                  <c:v>-242.2</c:v>
                </c:pt>
                <c:pt idx="58">
                  <c:v>-242.3</c:v>
                </c:pt>
                <c:pt idx="59">
                  <c:v>-242.3</c:v>
                </c:pt>
                <c:pt idx="60">
                  <c:v>-242.4</c:v>
                </c:pt>
                <c:pt idx="61">
                  <c:v>-242.5</c:v>
                </c:pt>
                <c:pt idx="62">
                  <c:v>-242.5</c:v>
                </c:pt>
                <c:pt idx="63">
                  <c:v>-242.6</c:v>
                </c:pt>
                <c:pt idx="64">
                  <c:v>-242.7</c:v>
                </c:pt>
                <c:pt idx="65">
                  <c:v>-242.8</c:v>
                </c:pt>
                <c:pt idx="66">
                  <c:v>-242.9</c:v>
                </c:pt>
                <c:pt idx="67">
                  <c:v>-243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A5-4E8C-AC8B-2DD5AC385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709456"/>
        <c:axId val="23671001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Conditions with QSA Impacts, No Water Import</c:v>
                      </c:pt>
                    </c:strCache>
                  </c:strRef>
                </c:tx>
                <c:xVal>
                  <c:numRef>
                    <c:extLst>
                      <c:ext uri="{02D57815-91ED-43cb-92C2-25804820EDAC}">
                        <c15:formulaRef>
                          <c15:sqref>'QSA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-237.9</c:v>
                      </c:pt>
                      <c:pt idx="12">
                        <c:v>-239</c:v>
                      </c:pt>
                      <c:pt idx="13">
                        <c:v>-240</c:v>
                      </c:pt>
                      <c:pt idx="14">
                        <c:v>-241</c:v>
                      </c:pt>
                      <c:pt idx="15">
                        <c:v>-241.9</c:v>
                      </c:pt>
                      <c:pt idx="16">
                        <c:v>-242.8</c:v>
                      </c:pt>
                      <c:pt idx="17">
                        <c:v>-243.6</c:v>
                      </c:pt>
                      <c:pt idx="18">
                        <c:v>-244.3</c:v>
                      </c:pt>
                      <c:pt idx="19">
                        <c:v>-245</c:v>
                      </c:pt>
                      <c:pt idx="20">
                        <c:v>-245.5</c:v>
                      </c:pt>
                      <c:pt idx="21">
                        <c:v>-246</c:v>
                      </c:pt>
                      <c:pt idx="22">
                        <c:v>-246.5</c:v>
                      </c:pt>
                      <c:pt idx="23">
                        <c:v>-246.8</c:v>
                      </c:pt>
                      <c:pt idx="24">
                        <c:v>-247.2</c:v>
                      </c:pt>
                      <c:pt idx="25">
                        <c:v>-247.5</c:v>
                      </c:pt>
                      <c:pt idx="26">
                        <c:v>-247.8</c:v>
                      </c:pt>
                      <c:pt idx="27">
                        <c:v>-248</c:v>
                      </c:pt>
                      <c:pt idx="28">
                        <c:v>-248.2</c:v>
                      </c:pt>
                      <c:pt idx="29">
                        <c:v>-248.4</c:v>
                      </c:pt>
                      <c:pt idx="30">
                        <c:v>-248.6</c:v>
                      </c:pt>
                      <c:pt idx="31">
                        <c:v>-248.7</c:v>
                      </c:pt>
                      <c:pt idx="32">
                        <c:v>-248.9</c:v>
                      </c:pt>
                      <c:pt idx="33">
                        <c:v>-249</c:v>
                      </c:pt>
                      <c:pt idx="34">
                        <c:v>-249.1</c:v>
                      </c:pt>
                      <c:pt idx="35">
                        <c:v>-249.2</c:v>
                      </c:pt>
                      <c:pt idx="36">
                        <c:v>-249.4</c:v>
                      </c:pt>
                      <c:pt idx="37">
                        <c:v>-249.5</c:v>
                      </c:pt>
                      <c:pt idx="38">
                        <c:v>-249.5</c:v>
                      </c:pt>
                      <c:pt idx="39">
                        <c:v>-249.3</c:v>
                      </c:pt>
                      <c:pt idx="40">
                        <c:v>-249.1</c:v>
                      </c:pt>
                      <c:pt idx="41">
                        <c:v>-248.9</c:v>
                      </c:pt>
                      <c:pt idx="42">
                        <c:v>-248.8</c:v>
                      </c:pt>
                      <c:pt idx="43">
                        <c:v>-248.7</c:v>
                      </c:pt>
                      <c:pt idx="44">
                        <c:v>-248.6</c:v>
                      </c:pt>
                      <c:pt idx="45">
                        <c:v>-248.5</c:v>
                      </c:pt>
                      <c:pt idx="46">
                        <c:v>-248.4</c:v>
                      </c:pt>
                      <c:pt idx="47">
                        <c:v>-248.3</c:v>
                      </c:pt>
                      <c:pt idx="48">
                        <c:v>-248.3</c:v>
                      </c:pt>
                      <c:pt idx="49">
                        <c:v>-248.2</c:v>
                      </c:pt>
                      <c:pt idx="50">
                        <c:v>-248.2</c:v>
                      </c:pt>
                      <c:pt idx="51">
                        <c:v>-248.2</c:v>
                      </c:pt>
                      <c:pt idx="52">
                        <c:v>-248.2</c:v>
                      </c:pt>
                      <c:pt idx="53">
                        <c:v>-248.2</c:v>
                      </c:pt>
                      <c:pt idx="54">
                        <c:v>-248.2</c:v>
                      </c:pt>
                      <c:pt idx="55">
                        <c:v>-248.2</c:v>
                      </c:pt>
                      <c:pt idx="56">
                        <c:v>-248.2</c:v>
                      </c:pt>
                      <c:pt idx="57">
                        <c:v>-248.2</c:v>
                      </c:pt>
                      <c:pt idx="58">
                        <c:v>-248.3</c:v>
                      </c:pt>
                      <c:pt idx="59">
                        <c:v>-248.3</c:v>
                      </c:pt>
                      <c:pt idx="60">
                        <c:v>-248.3</c:v>
                      </c:pt>
                      <c:pt idx="61">
                        <c:v>-248.3</c:v>
                      </c:pt>
                      <c:pt idx="62">
                        <c:v>-248.4</c:v>
                      </c:pt>
                      <c:pt idx="63">
                        <c:v>-248.4</c:v>
                      </c:pt>
                      <c:pt idx="64">
                        <c:v>-248.4</c:v>
                      </c:pt>
                      <c:pt idx="65">
                        <c:v>-248.5</c:v>
                      </c:pt>
                      <c:pt idx="66">
                        <c:v>-248.5</c:v>
                      </c:pt>
                      <c:pt idx="67">
                        <c:v>-248.5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BCA5-4E8C-AC8B-2DD5AC38588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-237.9</c:v>
                      </c:pt>
                      <c:pt idx="12">
                        <c:v>-239</c:v>
                      </c:pt>
                      <c:pt idx="13">
                        <c:v>-240</c:v>
                      </c:pt>
                      <c:pt idx="14">
                        <c:v>-241</c:v>
                      </c:pt>
                      <c:pt idx="15">
                        <c:v>-241.9</c:v>
                      </c:pt>
                      <c:pt idx="16">
                        <c:v>-242.8</c:v>
                      </c:pt>
                      <c:pt idx="17">
                        <c:v>-243.6</c:v>
                      </c:pt>
                      <c:pt idx="18">
                        <c:v>-244.3</c:v>
                      </c:pt>
                      <c:pt idx="19">
                        <c:v>-245</c:v>
                      </c:pt>
                      <c:pt idx="20">
                        <c:v>-245.5</c:v>
                      </c:pt>
                      <c:pt idx="21">
                        <c:v>-243.6</c:v>
                      </c:pt>
                      <c:pt idx="22">
                        <c:v>-242</c:v>
                      </c:pt>
                      <c:pt idx="23">
                        <c:v>-240.5</c:v>
                      </c:pt>
                      <c:pt idx="24">
                        <c:v>-239.3</c:v>
                      </c:pt>
                      <c:pt idx="25">
                        <c:v>-238.2</c:v>
                      </c:pt>
                      <c:pt idx="26">
                        <c:v>-237.2</c:v>
                      </c:pt>
                      <c:pt idx="27">
                        <c:v>-236.3</c:v>
                      </c:pt>
                      <c:pt idx="28">
                        <c:v>-235.5</c:v>
                      </c:pt>
                      <c:pt idx="29">
                        <c:v>-234.8</c:v>
                      </c:pt>
                      <c:pt idx="30">
                        <c:v>-234.1</c:v>
                      </c:pt>
                      <c:pt idx="31">
                        <c:v>-233.4</c:v>
                      </c:pt>
                      <c:pt idx="32">
                        <c:v>-232.8</c:v>
                      </c:pt>
                      <c:pt idx="33">
                        <c:v>-232.2</c:v>
                      </c:pt>
                      <c:pt idx="34">
                        <c:v>-231.7</c:v>
                      </c:pt>
                      <c:pt idx="35">
                        <c:v>-231.1</c:v>
                      </c:pt>
                      <c:pt idx="36">
                        <c:v>-230.6</c:v>
                      </c:pt>
                      <c:pt idx="37">
                        <c:v>-230.2</c:v>
                      </c:pt>
                      <c:pt idx="38">
                        <c:v>-229.7</c:v>
                      </c:pt>
                      <c:pt idx="39">
                        <c:v>-229.1</c:v>
                      </c:pt>
                      <c:pt idx="40">
                        <c:v>-228.4</c:v>
                      </c:pt>
                      <c:pt idx="41">
                        <c:v>-227.9</c:v>
                      </c:pt>
                      <c:pt idx="42">
                        <c:v>-227.3</c:v>
                      </c:pt>
                      <c:pt idx="43">
                        <c:v>-226.8</c:v>
                      </c:pt>
                      <c:pt idx="44">
                        <c:v>-226.3</c:v>
                      </c:pt>
                      <c:pt idx="45">
                        <c:v>-225.8</c:v>
                      </c:pt>
                      <c:pt idx="46">
                        <c:v>-225.4</c:v>
                      </c:pt>
                      <c:pt idx="47">
                        <c:v>-225</c:v>
                      </c:pt>
                      <c:pt idx="48">
                        <c:v>-224.6</c:v>
                      </c:pt>
                      <c:pt idx="49">
                        <c:v>-224.2</c:v>
                      </c:pt>
                      <c:pt idx="50">
                        <c:v>-223.9</c:v>
                      </c:pt>
                      <c:pt idx="51">
                        <c:v>-223.5</c:v>
                      </c:pt>
                      <c:pt idx="52">
                        <c:v>-223.2</c:v>
                      </c:pt>
                      <c:pt idx="53">
                        <c:v>-222.9</c:v>
                      </c:pt>
                      <c:pt idx="54">
                        <c:v>-222.7</c:v>
                      </c:pt>
                      <c:pt idx="55">
                        <c:v>-222.4</c:v>
                      </c:pt>
                      <c:pt idx="56">
                        <c:v>-222.1</c:v>
                      </c:pt>
                      <c:pt idx="57">
                        <c:v>-221.9</c:v>
                      </c:pt>
                      <c:pt idx="58">
                        <c:v>-221.7</c:v>
                      </c:pt>
                      <c:pt idx="59">
                        <c:v>-221.5</c:v>
                      </c:pt>
                      <c:pt idx="60">
                        <c:v>-221.2</c:v>
                      </c:pt>
                      <c:pt idx="61">
                        <c:v>-221</c:v>
                      </c:pt>
                      <c:pt idx="62">
                        <c:v>-220.8</c:v>
                      </c:pt>
                      <c:pt idx="63">
                        <c:v>-220.7</c:v>
                      </c:pt>
                      <c:pt idx="64">
                        <c:v>-220.5</c:v>
                      </c:pt>
                      <c:pt idx="65">
                        <c:v>-220.3</c:v>
                      </c:pt>
                      <c:pt idx="66">
                        <c:v>-220.2</c:v>
                      </c:pt>
                      <c:pt idx="67">
                        <c:v>-220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BCA5-4E8C-AC8B-2DD5AC38588A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QSA, Distilled Ocean Water Import, Salt Extraction</c:v>
                      </c:pt>
                    </c:strCache>
                  </c:strRef>
                </c:tx>
                <c:spPr>
                  <a:ln>
                    <a:solidFill>
                      <a:srgbClr val="0070C0"/>
                    </a:solidFill>
                  </a:ln>
                </c:spPr>
                <c:marker>
                  <c:spPr>
                    <a:solidFill>
                      <a:srgbClr val="0070C0"/>
                    </a:solidFill>
                    <a:ln>
                      <a:solidFill>
                        <a:srgbClr val="0070C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-237.9</c:v>
                      </c:pt>
                      <c:pt idx="12">
                        <c:v>-239</c:v>
                      </c:pt>
                      <c:pt idx="13">
                        <c:v>-240</c:v>
                      </c:pt>
                      <c:pt idx="14">
                        <c:v>-241</c:v>
                      </c:pt>
                      <c:pt idx="15">
                        <c:v>-241.9</c:v>
                      </c:pt>
                      <c:pt idx="16">
                        <c:v>-242.8</c:v>
                      </c:pt>
                      <c:pt idx="17">
                        <c:v>-243.6</c:v>
                      </c:pt>
                      <c:pt idx="18">
                        <c:v>-244.3</c:v>
                      </c:pt>
                      <c:pt idx="19">
                        <c:v>-245</c:v>
                      </c:pt>
                      <c:pt idx="20">
                        <c:v>-245.5</c:v>
                      </c:pt>
                      <c:pt idx="21">
                        <c:v>-243.4</c:v>
                      </c:pt>
                      <c:pt idx="22">
                        <c:v>-241.6</c:v>
                      </c:pt>
                      <c:pt idx="23">
                        <c:v>-240</c:v>
                      </c:pt>
                      <c:pt idx="24">
                        <c:v>-238.7</c:v>
                      </c:pt>
                      <c:pt idx="25">
                        <c:v>-237.6</c:v>
                      </c:pt>
                      <c:pt idx="26">
                        <c:v>-236.6</c:v>
                      </c:pt>
                      <c:pt idx="27">
                        <c:v>-235.7</c:v>
                      </c:pt>
                      <c:pt idx="28">
                        <c:v>-234.9</c:v>
                      </c:pt>
                      <c:pt idx="29">
                        <c:v>-234.1</c:v>
                      </c:pt>
                      <c:pt idx="30">
                        <c:v>-233.5</c:v>
                      </c:pt>
                      <c:pt idx="31">
                        <c:v>-232.8</c:v>
                      </c:pt>
                      <c:pt idx="32">
                        <c:v>-232.3</c:v>
                      </c:pt>
                      <c:pt idx="33">
                        <c:v>-231.8</c:v>
                      </c:pt>
                      <c:pt idx="34">
                        <c:v>-231.3</c:v>
                      </c:pt>
                      <c:pt idx="35">
                        <c:v>-230.8</c:v>
                      </c:pt>
                      <c:pt idx="36">
                        <c:v>-230.4</c:v>
                      </c:pt>
                      <c:pt idx="37">
                        <c:v>-230</c:v>
                      </c:pt>
                      <c:pt idx="38">
                        <c:v>-229.7</c:v>
                      </c:pt>
                      <c:pt idx="39">
                        <c:v>-229.4</c:v>
                      </c:pt>
                      <c:pt idx="40">
                        <c:v>-229.1</c:v>
                      </c:pt>
                      <c:pt idx="41">
                        <c:v>-228.8</c:v>
                      </c:pt>
                      <c:pt idx="42">
                        <c:v>-228.6</c:v>
                      </c:pt>
                      <c:pt idx="43">
                        <c:v>-228.4</c:v>
                      </c:pt>
                      <c:pt idx="44">
                        <c:v>-228.1</c:v>
                      </c:pt>
                      <c:pt idx="45">
                        <c:v>-228</c:v>
                      </c:pt>
                      <c:pt idx="46">
                        <c:v>-227.8</c:v>
                      </c:pt>
                      <c:pt idx="47">
                        <c:v>-227.7</c:v>
                      </c:pt>
                      <c:pt idx="48">
                        <c:v>-227.6</c:v>
                      </c:pt>
                      <c:pt idx="49">
                        <c:v>-227.5</c:v>
                      </c:pt>
                      <c:pt idx="50">
                        <c:v>-227.4</c:v>
                      </c:pt>
                      <c:pt idx="51">
                        <c:v>-227.3</c:v>
                      </c:pt>
                      <c:pt idx="52">
                        <c:v>-227.2</c:v>
                      </c:pt>
                      <c:pt idx="53">
                        <c:v>-227.2</c:v>
                      </c:pt>
                      <c:pt idx="54">
                        <c:v>-227.1</c:v>
                      </c:pt>
                      <c:pt idx="55">
                        <c:v>-227.1</c:v>
                      </c:pt>
                      <c:pt idx="56">
                        <c:v>-227</c:v>
                      </c:pt>
                      <c:pt idx="57">
                        <c:v>-227</c:v>
                      </c:pt>
                      <c:pt idx="58">
                        <c:v>-227</c:v>
                      </c:pt>
                      <c:pt idx="59">
                        <c:v>-227</c:v>
                      </c:pt>
                      <c:pt idx="60">
                        <c:v>-227</c:v>
                      </c:pt>
                      <c:pt idx="61">
                        <c:v>-227.1</c:v>
                      </c:pt>
                      <c:pt idx="62">
                        <c:v>-227.1</c:v>
                      </c:pt>
                      <c:pt idx="63">
                        <c:v>-227.1</c:v>
                      </c:pt>
                      <c:pt idx="64">
                        <c:v>-227.2</c:v>
                      </c:pt>
                      <c:pt idx="65">
                        <c:v>-227.3</c:v>
                      </c:pt>
                      <c:pt idx="66">
                        <c:v>-227.3</c:v>
                      </c:pt>
                      <c:pt idx="67">
                        <c:v>-227.4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BCA5-4E8C-AC8B-2DD5AC38588A}"/>
                  </c:ext>
                </c:extLst>
              </c15:ser>
            </c15:filteredScatterSeries>
          </c:ext>
        </c:extLst>
      </c:scatterChart>
      <c:valAx>
        <c:axId val="236709456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475569518751728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710016"/>
        <c:crosses val="autoZero"/>
        <c:crossBetween val="midCat"/>
      </c:valAx>
      <c:valAx>
        <c:axId val="236710016"/>
        <c:scaling>
          <c:orientation val="minMax"/>
          <c:max val="-210"/>
          <c:min val="-27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Elevation (mean feet below sea level)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36302704784161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709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021301332701104"/>
          <c:y val="0.15996615386580326"/>
          <c:w val="0.30400266974875628"/>
          <c:h val="0.15895446488135428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Surface Area Prediction, </a:t>
            </a:r>
            <a:r>
              <a:rPr lang="en-US" sz="1300" b="0" i="0" u="none" strike="noStrike" baseline="0">
                <a:effectLst/>
              </a:rPr>
              <a:t>Worst Case QSA with 300 KAFY IID DCP Storage</a:t>
            </a:r>
            <a:endParaRPr lang="en-US"/>
          </a:p>
        </c:rich>
      </c:tx>
      <c:layout>
        <c:manualLayout>
          <c:xMode val="edge"/>
          <c:yMode val="edge"/>
          <c:x val="0.23240164319355855"/>
          <c:y val="2.8441992196230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93512739187865E-2"/>
          <c:y val="0.10344833634085605"/>
          <c:w val="0.90828849541464873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224134</c:v>
                </c:pt>
                <c:pt idx="3">
                  <c:v>223934</c:v>
                </c:pt>
                <c:pt idx="4">
                  <c:v>223535</c:v>
                </c:pt>
                <c:pt idx="5">
                  <c:v>223138</c:v>
                </c:pt>
                <c:pt idx="6">
                  <c:v>222744</c:v>
                </c:pt>
                <c:pt idx="7">
                  <c:v>222547</c:v>
                </c:pt>
                <c:pt idx="8">
                  <c:v>222151</c:v>
                </c:pt>
                <c:pt idx="9">
                  <c:v>221952</c:v>
                </c:pt>
                <c:pt idx="10">
                  <c:v>221752</c:v>
                </c:pt>
                <c:pt idx="11">
                  <c:v>221354</c:v>
                </c:pt>
                <c:pt idx="12">
                  <c:v>221149</c:v>
                </c:pt>
                <c:pt idx="13">
                  <c:v>220943</c:v>
                </c:pt>
                <c:pt idx="14">
                  <c:v>220515</c:v>
                </c:pt>
                <c:pt idx="15">
                  <c:v>220515</c:v>
                </c:pt>
                <c:pt idx="16">
                  <c:v>220082</c:v>
                </c:pt>
                <c:pt idx="17">
                  <c:v>219861</c:v>
                </c:pt>
                <c:pt idx="18">
                  <c:v>219640</c:v>
                </c:pt>
                <c:pt idx="19">
                  <c:v>219416</c:v>
                </c:pt>
                <c:pt idx="20">
                  <c:v>219188</c:v>
                </c:pt>
                <c:pt idx="21">
                  <c:v>218956</c:v>
                </c:pt>
                <c:pt idx="22">
                  <c:v>218722</c:v>
                </c:pt>
                <c:pt idx="23">
                  <c:v>218483</c:v>
                </c:pt>
                <c:pt idx="24">
                  <c:v>218238</c:v>
                </c:pt>
                <c:pt idx="25">
                  <c:v>217987</c:v>
                </c:pt>
                <c:pt idx="26">
                  <c:v>217987</c:v>
                </c:pt>
                <c:pt idx="27">
                  <c:v>217731</c:v>
                </c:pt>
                <c:pt idx="28">
                  <c:v>217466</c:v>
                </c:pt>
                <c:pt idx="29">
                  <c:v>217196</c:v>
                </c:pt>
                <c:pt idx="30">
                  <c:v>217196</c:v>
                </c:pt>
                <c:pt idx="31">
                  <c:v>216929</c:v>
                </c:pt>
                <c:pt idx="32">
                  <c:v>216669</c:v>
                </c:pt>
                <c:pt idx="33">
                  <c:v>216669</c:v>
                </c:pt>
                <c:pt idx="34">
                  <c:v>216419</c:v>
                </c:pt>
                <c:pt idx="35">
                  <c:v>216168</c:v>
                </c:pt>
                <c:pt idx="36">
                  <c:v>216168</c:v>
                </c:pt>
                <c:pt idx="37">
                  <c:v>215917</c:v>
                </c:pt>
                <c:pt idx="38">
                  <c:v>215917</c:v>
                </c:pt>
                <c:pt idx="39">
                  <c:v>215668</c:v>
                </c:pt>
                <c:pt idx="40">
                  <c:v>215417</c:v>
                </c:pt>
                <c:pt idx="41">
                  <c:v>215417</c:v>
                </c:pt>
                <c:pt idx="42">
                  <c:v>215165</c:v>
                </c:pt>
                <c:pt idx="43">
                  <c:v>215165</c:v>
                </c:pt>
                <c:pt idx="44">
                  <c:v>214910</c:v>
                </c:pt>
                <c:pt idx="45">
                  <c:v>214910</c:v>
                </c:pt>
                <c:pt idx="46">
                  <c:v>214646</c:v>
                </c:pt>
                <c:pt idx="47">
                  <c:v>214646</c:v>
                </c:pt>
                <c:pt idx="48">
                  <c:v>214385</c:v>
                </c:pt>
                <c:pt idx="49">
                  <c:v>214385</c:v>
                </c:pt>
                <c:pt idx="50">
                  <c:v>214120</c:v>
                </c:pt>
                <c:pt idx="51">
                  <c:v>213852</c:v>
                </c:pt>
                <c:pt idx="52">
                  <c:v>213852</c:v>
                </c:pt>
                <c:pt idx="53">
                  <c:v>213582</c:v>
                </c:pt>
                <c:pt idx="54">
                  <c:v>213582</c:v>
                </c:pt>
                <c:pt idx="55">
                  <c:v>213309</c:v>
                </c:pt>
                <c:pt idx="56">
                  <c:v>213309</c:v>
                </c:pt>
                <c:pt idx="57">
                  <c:v>213028</c:v>
                </c:pt>
                <c:pt idx="58">
                  <c:v>213028</c:v>
                </c:pt>
                <c:pt idx="59">
                  <c:v>213028</c:v>
                </c:pt>
                <c:pt idx="60">
                  <c:v>212743</c:v>
                </c:pt>
                <c:pt idx="61">
                  <c:v>212743</c:v>
                </c:pt>
                <c:pt idx="62">
                  <c:v>212449</c:v>
                </c:pt>
                <c:pt idx="63">
                  <c:v>212449</c:v>
                </c:pt>
                <c:pt idx="64">
                  <c:v>212136</c:v>
                </c:pt>
                <c:pt idx="65">
                  <c:v>212136</c:v>
                </c:pt>
                <c:pt idx="66">
                  <c:v>211809</c:v>
                </c:pt>
                <c:pt idx="67">
                  <c:v>211809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68-4A64-A54F-B3FAD1F402C1}"/>
            </c:ext>
          </c:extLst>
        </c:ser>
        <c:ser>
          <c:idx val="4"/>
          <c:order val="4"/>
          <c:tx>
            <c:strRef>
              <c:f>'DCP QSA Water &amp; Salt Balance'!$B$1</c:f>
              <c:strCache>
                <c:ptCount val="1"/>
                <c:pt idx="0">
                  <c:v>Salton Sea with DCP 300 KAFY 2020 + QSA Impacts, No Water Import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'DCP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204518</c:v>
                </c:pt>
                <c:pt idx="12">
                  <c:v>196229</c:v>
                </c:pt>
                <c:pt idx="13">
                  <c:v>186860</c:v>
                </c:pt>
                <c:pt idx="14">
                  <c:v>178350</c:v>
                </c:pt>
                <c:pt idx="15">
                  <c:v>170892</c:v>
                </c:pt>
                <c:pt idx="16">
                  <c:v>165436</c:v>
                </c:pt>
                <c:pt idx="17">
                  <c:v>160200</c:v>
                </c:pt>
                <c:pt idx="18">
                  <c:v>155830</c:v>
                </c:pt>
                <c:pt idx="19">
                  <c:v>151497</c:v>
                </c:pt>
                <c:pt idx="20">
                  <c:v>147360</c:v>
                </c:pt>
                <c:pt idx="21">
                  <c:v>143773</c:v>
                </c:pt>
                <c:pt idx="22">
                  <c:v>140874</c:v>
                </c:pt>
                <c:pt idx="23">
                  <c:v>138268</c:v>
                </c:pt>
                <c:pt idx="24">
                  <c:v>135553</c:v>
                </c:pt>
                <c:pt idx="25">
                  <c:v>133759</c:v>
                </c:pt>
                <c:pt idx="26">
                  <c:v>131946</c:v>
                </c:pt>
                <c:pt idx="27">
                  <c:v>130464</c:v>
                </c:pt>
                <c:pt idx="28">
                  <c:v>128959</c:v>
                </c:pt>
                <c:pt idx="29">
                  <c:v>128191</c:v>
                </c:pt>
                <c:pt idx="30">
                  <c:v>127401</c:v>
                </c:pt>
                <c:pt idx="31">
                  <c:v>126618</c:v>
                </c:pt>
                <c:pt idx="32">
                  <c:v>125840</c:v>
                </c:pt>
                <c:pt idx="33">
                  <c:v>125439</c:v>
                </c:pt>
                <c:pt idx="34">
                  <c:v>124619</c:v>
                </c:pt>
                <c:pt idx="35">
                  <c:v>124200</c:v>
                </c:pt>
                <c:pt idx="36">
                  <c:v>123787</c:v>
                </c:pt>
                <c:pt idx="37">
                  <c:v>123362</c:v>
                </c:pt>
                <c:pt idx="38">
                  <c:v>122931</c:v>
                </c:pt>
                <c:pt idx="39">
                  <c:v>124200</c:v>
                </c:pt>
                <c:pt idx="40">
                  <c:v>125439</c:v>
                </c:pt>
                <c:pt idx="41">
                  <c:v>125840</c:v>
                </c:pt>
                <c:pt idx="42">
                  <c:v>126235</c:v>
                </c:pt>
                <c:pt idx="43">
                  <c:v>126618</c:v>
                </c:pt>
                <c:pt idx="44">
                  <c:v>127008</c:v>
                </c:pt>
                <c:pt idx="45">
                  <c:v>127008</c:v>
                </c:pt>
                <c:pt idx="46">
                  <c:v>127008</c:v>
                </c:pt>
                <c:pt idx="47">
                  <c:v>127008</c:v>
                </c:pt>
                <c:pt idx="48">
                  <c:v>127008</c:v>
                </c:pt>
                <c:pt idx="49">
                  <c:v>127008</c:v>
                </c:pt>
                <c:pt idx="50">
                  <c:v>127008</c:v>
                </c:pt>
                <c:pt idx="51">
                  <c:v>127008</c:v>
                </c:pt>
                <c:pt idx="52">
                  <c:v>126618</c:v>
                </c:pt>
                <c:pt idx="53">
                  <c:v>126618</c:v>
                </c:pt>
                <c:pt idx="54">
                  <c:v>126618</c:v>
                </c:pt>
                <c:pt idx="55">
                  <c:v>126235</c:v>
                </c:pt>
                <c:pt idx="56">
                  <c:v>126235</c:v>
                </c:pt>
                <c:pt idx="57">
                  <c:v>126235</c:v>
                </c:pt>
                <c:pt idx="58">
                  <c:v>125840</c:v>
                </c:pt>
                <c:pt idx="59">
                  <c:v>125840</c:v>
                </c:pt>
                <c:pt idx="60">
                  <c:v>125439</c:v>
                </c:pt>
                <c:pt idx="61">
                  <c:v>125439</c:v>
                </c:pt>
                <c:pt idx="62">
                  <c:v>125439</c:v>
                </c:pt>
                <c:pt idx="63">
                  <c:v>125031</c:v>
                </c:pt>
                <c:pt idx="64">
                  <c:v>125031</c:v>
                </c:pt>
                <c:pt idx="65">
                  <c:v>124619</c:v>
                </c:pt>
                <c:pt idx="66">
                  <c:v>124619</c:v>
                </c:pt>
                <c:pt idx="67">
                  <c:v>124619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68-4A64-A54F-B3FAD1F402C1}"/>
            </c:ext>
          </c:extLst>
        </c:ser>
        <c:ser>
          <c:idx val="5"/>
          <c:order val="5"/>
          <c:tx>
            <c:strRef>
              <c:f>'WI DCP QSA Water &amp; Salt Balance'!$B$1</c:f>
              <c:strCache>
                <c:ptCount val="1"/>
                <c:pt idx="0">
                  <c:v>Salton Sea with DCP 300 KAFY 2020 + QSA,  Water Import 900 KAFY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'WI 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DCP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204518</c:v>
                </c:pt>
                <c:pt idx="12">
                  <c:v>196229</c:v>
                </c:pt>
                <c:pt idx="13">
                  <c:v>186860</c:v>
                </c:pt>
                <c:pt idx="14">
                  <c:v>178350</c:v>
                </c:pt>
                <c:pt idx="15">
                  <c:v>170892</c:v>
                </c:pt>
                <c:pt idx="16">
                  <c:v>165436</c:v>
                </c:pt>
                <c:pt idx="17">
                  <c:v>160200</c:v>
                </c:pt>
                <c:pt idx="18">
                  <c:v>155830</c:v>
                </c:pt>
                <c:pt idx="19">
                  <c:v>151497</c:v>
                </c:pt>
                <c:pt idx="20">
                  <c:v>147360</c:v>
                </c:pt>
                <c:pt idx="21">
                  <c:v>161901</c:v>
                </c:pt>
                <c:pt idx="22">
                  <c:v>173639</c:v>
                </c:pt>
                <c:pt idx="23">
                  <c:v>185646</c:v>
                </c:pt>
                <c:pt idx="24">
                  <c:v>195894</c:v>
                </c:pt>
                <c:pt idx="25">
                  <c:v>203608</c:v>
                </c:pt>
                <c:pt idx="26">
                  <c:v>209438</c:v>
                </c:pt>
                <c:pt idx="27">
                  <c:v>214646</c:v>
                </c:pt>
                <c:pt idx="28">
                  <c:v>218722</c:v>
                </c:pt>
                <c:pt idx="29">
                  <c:v>221752</c:v>
                </c:pt>
                <c:pt idx="30">
                  <c:v>224335</c:v>
                </c:pt>
                <c:pt idx="31">
                  <c:v>226974</c:v>
                </c:pt>
                <c:pt idx="32">
                  <c:v>229451</c:v>
                </c:pt>
                <c:pt idx="33">
                  <c:v>231761</c:v>
                </c:pt>
                <c:pt idx="34">
                  <c:v>233898</c:v>
                </c:pt>
                <c:pt idx="35">
                  <c:v>236071</c:v>
                </c:pt>
                <c:pt idx="36">
                  <c:v>238280</c:v>
                </c:pt>
                <c:pt idx="37">
                  <c:v>240079</c:v>
                </c:pt>
                <c:pt idx="38">
                  <c:v>242121</c:v>
                </c:pt>
                <c:pt idx="39">
                  <c:v>244421</c:v>
                </c:pt>
                <c:pt idx="40">
                  <c:v>246521</c:v>
                </c:pt>
                <c:pt idx="41">
                  <c:v>248648</c:v>
                </c:pt>
                <c:pt idx="42">
                  <c:v>250082</c:v>
                </c:pt>
                <c:pt idx="43">
                  <c:v>250082</c:v>
                </c:pt>
                <c:pt idx="44">
                  <c:v>250082</c:v>
                </c:pt>
                <c:pt idx="45">
                  <c:v>250082</c:v>
                </c:pt>
                <c:pt idx="46">
                  <c:v>250082</c:v>
                </c:pt>
                <c:pt idx="47">
                  <c:v>250082</c:v>
                </c:pt>
                <c:pt idx="48">
                  <c:v>250082</c:v>
                </c:pt>
                <c:pt idx="49">
                  <c:v>250082</c:v>
                </c:pt>
                <c:pt idx="50">
                  <c:v>250082</c:v>
                </c:pt>
                <c:pt idx="51">
                  <c:v>250082</c:v>
                </c:pt>
                <c:pt idx="52">
                  <c:v>250082</c:v>
                </c:pt>
                <c:pt idx="53">
                  <c:v>250082</c:v>
                </c:pt>
                <c:pt idx="54">
                  <c:v>250082</c:v>
                </c:pt>
                <c:pt idx="55">
                  <c:v>250082</c:v>
                </c:pt>
                <c:pt idx="56">
                  <c:v>250082</c:v>
                </c:pt>
                <c:pt idx="57">
                  <c:v>250082</c:v>
                </c:pt>
                <c:pt idx="58">
                  <c:v>250082</c:v>
                </c:pt>
                <c:pt idx="59">
                  <c:v>250082</c:v>
                </c:pt>
                <c:pt idx="60">
                  <c:v>250082</c:v>
                </c:pt>
                <c:pt idx="61">
                  <c:v>250082</c:v>
                </c:pt>
                <c:pt idx="62">
                  <c:v>250082</c:v>
                </c:pt>
                <c:pt idx="63">
                  <c:v>250082</c:v>
                </c:pt>
                <c:pt idx="64">
                  <c:v>250082</c:v>
                </c:pt>
                <c:pt idx="65">
                  <c:v>250082</c:v>
                </c:pt>
                <c:pt idx="66">
                  <c:v>250082</c:v>
                </c:pt>
                <c:pt idx="67">
                  <c:v>250082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68-4A64-A54F-B3FAD1F402C1}"/>
            </c:ext>
          </c:extLst>
        </c:ser>
        <c:ser>
          <c:idx val="6"/>
          <c:order val="6"/>
          <c:tx>
            <c:strRef>
              <c:f>'WISER DCP QSA Wtr &amp; Slt Balance'!$B$1</c:f>
              <c:strCache>
                <c:ptCount val="1"/>
                <c:pt idx="0">
                  <c:v>Salton Sea DCP, QSA, Ocean Water Import 900 KAFY, Salt Extraction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204518</c:v>
                </c:pt>
                <c:pt idx="12">
                  <c:v>196229</c:v>
                </c:pt>
                <c:pt idx="13">
                  <c:v>186860</c:v>
                </c:pt>
                <c:pt idx="14">
                  <c:v>178350</c:v>
                </c:pt>
                <c:pt idx="15">
                  <c:v>170892</c:v>
                </c:pt>
                <c:pt idx="16">
                  <c:v>165147</c:v>
                </c:pt>
                <c:pt idx="17">
                  <c:v>159918</c:v>
                </c:pt>
                <c:pt idx="18">
                  <c:v>154915</c:v>
                </c:pt>
                <c:pt idx="19">
                  <c:v>150233</c:v>
                </c:pt>
                <c:pt idx="20">
                  <c:v>145739</c:v>
                </c:pt>
                <c:pt idx="21">
                  <c:v>137259</c:v>
                </c:pt>
                <c:pt idx="22">
                  <c:v>128191</c:v>
                </c:pt>
                <c:pt idx="23">
                  <c:v>117345</c:v>
                </c:pt>
                <c:pt idx="24">
                  <c:v>104909</c:v>
                </c:pt>
                <c:pt idx="25">
                  <c:v>88765</c:v>
                </c:pt>
                <c:pt idx="26">
                  <c:v>124200</c:v>
                </c:pt>
                <c:pt idx="27">
                  <c:v>136583</c:v>
                </c:pt>
                <c:pt idx="28">
                  <c:v>144415</c:v>
                </c:pt>
                <c:pt idx="29">
                  <c:v>150233</c:v>
                </c:pt>
                <c:pt idx="30">
                  <c:v>154611</c:v>
                </c:pt>
                <c:pt idx="31">
                  <c:v>148655</c:v>
                </c:pt>
                <c:pt idx="32">
                  <c:v>154000</c:v>
                </c:pt>
                <c:pt idx="33">
                  <c:v>158497</c:v>
                </c:pt>
                <c:pt idx="34">
                  <c:v>161901</c:v>
                </c:pt>
                <c:pt idx="35">
                  <c:v>165147</c:v>
                </c:pt>
                <c:pt idx="36">
                  <c:v>168090</c:v>
                </c:pt>
                <c:pt idx="37">
                  <c:v>170567</c:v>
                </c:pt>
                <c:pt idx="38">
                  <c:v>172911</c:v>
                </c:pt>
                <c:pt idx="39">
                  <c:v>176129</c:v>
                </c:pt>
                <c:pt idx="40">
                  <c:v>179109</c:v>
                </c:pt>
                <c:pt idx="41">
                  <c:v>181754</c:v>
                </c:pt>
                <c:pt idx="42">
                  <c:v>184040</c:v>
                </c:pt>
                <c:pt idx="43">
                  <c:v>186042</c:v>
                </c:pt>
                <c:pt idx="44">
                  <c:v>187726</c:v>
                </c:pt>
                <c:pt idx="45">
                  <c:v>189073</c:v>
                </c:pt>
                <c:pt idx="46">
                  <c:v>190376</c:v>
                </c:pt>
                <c:pt idx="47">
                  <c:v>191516</c:v>
                </c:pt>
                <c:pt idx="48">
                  <c:v>192255</c:v>
                </c:pt>
                <c:pt idx="49">
                  <c:v>192994</c:v>
                </c:pt>
                <c:pt idx="50">
                  <c:v>193364</c:v>
                </c:pt>
                <c:pt idx="51">
                  <c:v>193735</c:v>
                </c:pt>
                <c:pt idx="52">
                  <c:v>194105</c:v>
                </c:pt>
                <c:pt idx="53">
                  <c:v>194469</c:v>
                </c:pt>
                <c:pt idx="54">
                  <c:v>194841</c:v>
                </c:pt>
                <c:pt idx="55">
                  <c:v>194841</c:v>
                </c:pt>
                <c:pt idx="56">
                  <c:v>194841</c:v>
                </c:pt>
                <c:pt idx="57">
                  <c:v>194841</c:v>
                </c:pt>
                <c:pt idx="58">
                  <c:v>194469</c:v>
                </c:pt>
                <c:pt idx="59">
                  <c:v>194469</c:v>
                </c:pt>
                <c:pt idx="60">
                  <c:v>194105</c:v>
                </c:pt>
                <c:pt idx="61">
                  <c:v>193735</c:v>
                </c:pt>
                <c:pt idx="62">
                  <c:v>193735</c:v>
                </c:pt>
                <c:pt idx="63">
                  <c:v>193364</c:v>
                </c:pt>
                <c:pt idx="64">
                  <c:v>192994</c:v>
                </c:pt>
                <c:pt idx="65">
                  <c:v>192632</c:v>
                </c:pt>
                <c:pt idx="66">
                  <c:v>192255</c:v>
                </c:pt>
                <c:pt idx="67">
                  <c:v>191887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68-4A64-A54F-B3FAD1F40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723456"/>
        <c:axId val="35177172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Conditions with QSA Impacts, No Water Import</c:v>
                      </c:pt>
                    </c:strCache>
                  </c:strRef>
                </c:tx>
                <c:xVal>
                  <c:numRef>
                    <c:extLst>
                      <c:ext uri="{02D57815-91ED-43cb-92C2-25804820EDAC}">
                        <c15:formulaRef>
                          <c15:sqref>'QSA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208793</c:v>
                      </c:pt>
                      <c:pt idx="12">
                        <c:v>205426</c:v>
                      </c:pt>
                      <c:pt idx="13">
                        <c:v>202360</c:v>
                      </c:pt>
                      <c:pt idx="14">
                        <c:v>198993</c:v>
                      </c:pt>
                      <c:pt idx="15">
                        <c:v>195894</c:v>
                      </c:pt>
                      <c:pt idx="16">
                        <c:v>192632</c:v>
                      </c:pt>
                      <c:pt idx="17">
                        <c:v>189532</c:v>
                      </c:pt>
                      <c:pt idx="18">
                        <c:v>186450</c:v>
                      </c:pt>
                      <c:pt idx="19">
                        <c:v>183640</c:v>
                      </c:pt>
                      <c:pt idx="20">
                        <c:v>181754</c:v>
                      </c:pt>
                      <c:pt idx="21">
                        <c:v>179860</c:v>
                      </c:pt>
                      <c:pt idx="22">
                        <c:v>177968</c:v>
                      </c:pt>
                      <c:pt idx="23">
                        <c:v>176844</c:v>
                      </c:pt>
                      <c:pt idx="24">
                        <c:v>175423</c:v>
                      </c:pt>
                      <c:pt idx="25">
                        <c:v>174361</c:v>
                      </c:pt>
                      <c:pt idx="26">
                        <c:v>173266</c:v>
                      </c:pt>
                      <c:pt idx="27">
                        <c:v>172565</c:v>
                      </c:pt>
                      <c:pt idx="28">
                        <c:v>171889</c:v>
                      </c:pt>
                      <c:pt idx="29">
                        <c:v>171222</c:v>
                      </c:pt>
                      <c:pt idx="30">
                        <c:v>170567</c:v>
                      </c:pt>
                      <c:pt idx="31">
                        <c:v>170249</c:v>
                      </c:pt>
                      <c:pt idx="32">
                        <c:v>169621</c:v>
                      </c:pt>
                      <c:pt idx="33">
                        <c:v>169311</c:v>
                      </c:pt>
                      <c:pt idx="34">
                        <c:v>169008</c:v>
                      </c:pt>
                      <c:pt idx="35">
                        <c:v>168702</c:v>
                      </c:pt>
                      <c:pt idx="36">
                        <c:v>168090</c:v>
                      </c:pt>
                      <c:pt idx="37">
                        <c:v>167785</c:v>
                      </c:pt>
                      <c:pt idx="38">
                        <c:v>167785</c:v>
                      </c:pt>
                      <c:pt idx="39">
                        <c:v>168397</c:v>
                      </c:pt>
                      <c:pt idx="40">
                        <c:v>169008</c:v>
                      </c:pt>
                      <c:pt idx="41">
                        <c:v>169621</c:v>
                      </c:pt>
                      <c:pt idx="42">
                        <c:v>169932</c:v>
                      </c:pt>
                      <c:pt idx="43">
                        <c:v>170249</c:v>
                      </c:pt>
                      <c:pt idx="44">
                        <c:v>170567</c:v>
                      </c:pt>
                      <c:pt idx="45">
                        <c:v>170892</c:v>
                      </c:pt>
                      <c:pt idx="46">
                        <c:v>171222</c:v>
                      </c:pt>
                      <c:pt idx="47">
                        <c:v>171553</c:v>
                      </c:pt>
                      <c:pt idx="48">
                        <c:v>171553</c:v>
                      </c:pt>
                      <c:pt idx="49">
                        <c:v>171889</c:v>
                      </c:pt>
                      <c:pt idx="50">
                        <c:v>171889</c:v>
                      </c:pt>
                      <c:pt idx="51">
                        <c:v>171889</c:v>
                      </c:pt>
                      <c:pt idx="52">
                        <c:v>171889</c:v>
                      </c:pt>
                      <c:pt idx="53">
                        <c:v>171889</c:v>
                      </c:pt>
                      <c:pt idx="54">
                        <c:v>171889</c:v>
                      </c:pt>
                      <c:pt idx="55">
                        <c:v>171889</c:v>
                      </c:pt>
                      <c:pt idx="56">
                        <c:v>171889</c:v>
                      </c:pt>
                      <c:pt idx="57">
                        <c:v>171889</c:v>
                      </c:pt>
                      <c:pt idx="58">
                        <c:v>171553</c:v>
                      </c:pt>
                      <c:pt idx="59">
                        <c:v>171553</c:v>
                      </c:pt>
                      <c:pt idx="60">
                        <c:v>171553</c:v>
                      </c:pt>
                      <c:pt idx="61">
                        <c:v>171553</c:v>
                      </c:pt>
                      <c:pt idx="62">
                        <c:v>171222</c:v>
                      </c:pt>
                      <c:pt idx="63">
                        <c:v>171222</c:v>
                      </c:pt>
                      <c:pt idx="64">
                        <c:v>171222</c:v>
                      </c:pt>
                      <c:pt idx="65">
                        <c:v>170892</c:v>
                      </c:pt>
                      <c:pt idx="66">
                        <c:v>170892</c:v>
                      </c:pt>
                      <c:pt idx="67">
                        <c:v>170892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7668-4A64-A54F-B3FAD1F402C1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208793</c:v>
                      </c:pt>
                      <c:pt idx="12">
                        <c:v>205426</c:v>
                      </c:pt>
                      <c:pt idx="13">
                        <c:v>202360</c:v>
                      </c:pt>
                      <c:pt idx="14">
                        <c:v>198993</c:v>
                      </c:pt>
                      <c:pt idx="15">
                        <c:v>195894</c:v>
                      </c:pt>
                      <c:pt idx="16">
                        <c:v>192632</c:v>
                      </c:pt>
                      <c:pt idx="17">
                        <c:v>189532</c:v>
                      </c:pt>
                      <c:pt idx="18">
                        <c:v>186450</c:v>
                      </c:pt>
                      <c:pt idx="19">
                        <c:v>183640</c:v>
                      </c:pt>
                      <c:pt idx="20">
                        <c:v>181754</c:v>
                      </c:pt>
                      <c:pt idx="21">
                        <c:v>189532</c:v>
                      </c:pt>
                      <c:pt idx="22">
                        <c:v>195554</c:v>
                      </c:pt>
                      <c:pt idx="23">
                        <c:v>200747</c:v>
                      </c:pt>
                      <c:pt idx="24">
                        <c:v>204518</c:v>
                      </c:pt>
                      <c:pt idx="25">
                        <c:v>207865</c:v>
                      </c:pt>
                      <c:pt idx="26">
                        <c:v>211106</c:v>
                      </c:pt>
                      <c:pt idx="27">
                        <c:v>213852</c:v>
                      </c:pt>
                      <c:pt idx="28">
                        <c:v>215917</c:v>
                      </c:pt>
                      <c:pt idx="29">
                        <c:v>217731</c:v>
                      </c:pt>
                      <c:pt idx="30">
                        <c:v>219416</c:v>
                      </c:pt>
                      <c:pt idx="31">
                        <c:v>220943</c:v>
                      </c:pt>
                      <c:pt idx="32">
                        <c:v>222151</c:v>
                      </c:pt>
                      <c:pt idx="33">
                        <c:v>223336</c:v>
                      </c:pt>
                      <c:pt idx="34">
                        <c:v>224335</c:v>
                      </c:pt>
                      <c:pt idx="35">
                        <c:v>225547</c:v>
                      </c:pt>
                      <c:pt idx="36">
                        <c:v>226565</c:v>
                      </c:pt>
                      <c:pt idx="37">
                        <c:v>227385</c:v>
                      </c:pt>
                      <c:pt idx="38">
                        <c:v>228416</c:v>
                      </c:pt>
                      <c:pt idx="39">
                        <c:v>229659</c:v>
                      </c:pt>
                      <c:pt idx="40">
                        <c:v>231126</c:v>
                      </c:pt>
                      <c:pt idx="41">
                        <c:v>232185</c:v>
                      </c:pt>
                      <c:pt idx="42">
                        <c:v>233467</c:v>
                      </c:pt>
                      <c:pt idx="43">
                        <c:v>234546</c:v>
                      </c:pt>
                      <c:pt idx="44">
                        <c:v>235633</c:v>
                      </c:pt>
                      <c:pt idx="45">
                        <c:v>236730</c:v>
                      </c:pt>
                      <c:pt idx="46">
                        <c:v>237613</c:v>
                      </c:pt>
                      <c:pt idx="47">
                        <c:v>238502</c:v>
                      </c:pt>
                      <c:pt idx="48">
                        <c:v>239404</c:v>
                      </c:pt>
                      <c:pt idx="49">
                        <c:v>240304</c:v>
                      </c:pt>
                      <c:pt idx="50">
                        <c:v>240983</c:v>
                      </c:pt>
                      <c:pt idx="51">
                        <c:v>241892</c:v>
                      </c:pt>
                      <c:pt idx="52">
                        <c:v>242578</c:v>
                      </c:pt>
                      <c:pt idx="53">
                        <c:v>243267</c:v>
                      </c:pt>
                      <c:pt idx="54">
                        <c:v>243727</c:v>
                      </c:pt>
                      <c:pt idx="55">
                        <c:v>244421</c:v>
                      </c:pt>
                      <c:pt idx="56">
                        <c:v>245118</c:v>
                      </c:pt>
                      <c:pt idx="57">
                        <c:v>245584</c:v>
                      </c:pt>
                      <c:pt idx="58">
                        <c:v>246052</c:v>
                      </c:pt>
                      <c:pt idx="59">
                        <c:v>246521</c:v>
                      </c:pt>
                      <c:pt idx="60">
                        <c:v>247227</c:v>
                      </c:pt>
                      <c:pt idx="61">
                        <c:v>247699</c:v>
                      </c:pt>
                      <c:pt idx="62">
                        <c:v>248173</c:v>
                      </c:pt>
                      <c:pt idx="63">
                        <c:v>248410</c:v>
                      </c:pt>
                      <c:pt idx="64">
                        <c:v>248886</c:v>
                      </c:pt>
                      <c:pt idx="65">
                        <c:v>249363</c:v>
                      </c:pt>
                      <c:pt idx="66">
                        <c:v>249602</c:v>
                      </c:pt>
                      <c:pt idx="67">
                        <c:v>250082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7668-4A64-A54F-B3FAD1F402C1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QSA, Distilled Ocean Water Import, Salt Extraction</c:v>
                      </c:pt>
                    </c:strCache>
                  </c:strRef>
                </c:tx>
                <c:spPr>
                  <a:ln>
                    <a:solidFill>
                      <a:srgbClr val="0070C0"/>
                    </a:solidFill>
                  </a:ln>
                </c:spPr>
                <c:marker>
                  <c:spPr>
                    <a:solidFill>
                      <a:srgbClr val="0070C0"/>
                    </a:solidFill>
                    <a:ln>
                      <a:solidFill>
                        <a:srgbClr val="0070C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208793</c:v>
                      </c:pt>
                      <c:pt idx="12">
                        <c:v>205426</c:v>
                      </c:pt>
                      <c:pt idx="13">
                        <c:v>202360</c:v>
                      </c:pt>
                      <c:pt idx="14">
                        <c:v>198993</c:v>
                      </c:pt>
                      <c:pt idx="15">
                        <c:v>195894</c:v>
                      </c:pt>
                      <c:pt idx="16">
                        <c:v>192632</c:v>
                      </c:pt>
                      <c:pt idx="17">
                        <c:v>189532</c:v>
                      </c:pt>
                      <c:pt idx="18">
                        <c:v>186450</c:v>
                      </c:pt>
                      <c:pt idx="19">
                        <c:v>183640</c:v>
                      </c:pt>
                      <c:pt idx="20">
                        <c:v>181754</c:v>
                      </c:pt>
                      <c:pt idx="21">
                        <c:v>190376</c:v>
                      </c:pt>
                      <c:pt idx="22">
                        <c:v>196899</c:v>
                      </c:pt>
                      <c:pt idx="23">
                        <c:v>202360</c:v>
                      </c:pt>
                      <c:pt idx="24">
                        <c:v>206331</c:v>
                      </c:pt>
                      <c:pt idx="25">
                        <c:v>209765</c:v>
                      </c:pt>
                      <c:pt idx="26">
                        <c:v>213028</c:v>
                      </c:pt>
                      <c:pt idx="27">
                        <c:v>215417</c:v>
                      </c:pt>
                      <c:pt idx="28">
                        <c:v>217466</c:v>
                      </c:pt>
                      <c:pt idx="29">
                        <c:v>219416</c:v>
                      </c:pt>
                      <c:pt idx="30">
                        <c:v>220729</c:v>
                      </c:pt>
                      <c:pt idx="31">
                        <c:v>222151</c:v>
                      </c:pt>
                      <c:pt idx="32">
                        <c:v>223138</c:v>
                      </c:pt>
                      <c:pt idx="33">
                        <c:v>224134</c:v>
                      </c:pt>
                      <c:pt idx="34">
                        <c:v>225141</c:v>
                      </c:pt>
                      <c:pt idx="35">
                        <c:v>226157</c:v>
                      </c:pt>
                      <c:pt idx="36">
                        <c:v>226974</c:v>
                      </c:pt>
                      <c:pt idx="37">
                        <c:v>227798</c:v>
                      </c:pt>
                      <c:pt idx="38">
                        <c:v>228416</c:v>
                      </c:pt>
                      <c:pt idx="39">
                        <c:v>229036</c:v>
                      </c:pt>
                      <c:pt idx="40">
                        <c:v>229659</c:v>
                      </c:pt>
                      <c:pt idx="41">
                        <c:v>230286</c:v>
                      </c:pt>
                      <c:pt idx="42">
                        <c:v>230705</c:v>
                      </c:pt>
                      <c:pt idx="43">
                        <c:v>231126</c:v>
                      </c:pt>
                      <c:pt idx="44">
                        <c:v>231761</c:v>
                      </c:pt>
                      <c:pt idx="45">
                        <c:v>231973</c:v>
                      </c:pt>
                      <c:pt idx="46">
                        <c:v>232398</c:v>
                      </c:pt>
                      <c:pt idx="47">
                        <c:v>232611</c:v>
                      </c:pt>
                      <c:pt idx="48">
                        <c:v>232825</c:v>
                      </c:pt>
                      <c:pt idx="49">
                        <c:v>233038</c:v>
                      </c:pt>
                      <c:pt idx="50">
                        <c:v>233253</c:v>
                      </c:pt>
                      <c:pt idx="51">
                        <c:v>233467</c:v>
                      </c:pt>
                      <c:pt idx="52">
                        <c:v>233682</c:v>
                      </c:pt>
                      <c:pt idx="53">
                        <c:v>233682</c:v>
                      </c:pt>
                      <c:pt idx="54">
                        <c:v>233898</c:v>
                      </c:pt>
                      <c:pt idx="55">
                        <c:v>233898</c:v>
                      </c:pt>
                      <c:pt idx="56">
                        <c:v>234113</c:v>
                      </c:pt>
                      <c:pt idx="57">
                        <c:v>234113</c:v>
                      </c:pt>
                      <c:pt idx="58">
                        <c:v>234113</c:v>
                      </c:pt>
                      <c:pt idx="59">
                        <c:v>234113</c:v>
                      </c:pt>
                      <c:pt idx="60">
                        <c:v>234113</c:v>
                      </c:pt>
                      <c:pt idx="61">
                        <c:v>233898</c:v>
                      </c:pt>
                      <c:pt idx="62">
                        <c:v>233898</c:v>
                      </c:pt>
                      <c:pt idx="63">
                        <c:v>233898</c:v>
                      </c:pt>
                      <c:pt idx="64">
                        <c:v>233682</c:v>
                      </c:pt>
                      <c:pt idx="65">
                        <c:v>233467</c:v>
                      </c:pt>
                      <c:pt idx="66">
                        <c:v>233467</c:v>
                      </c:pt>
                      <c:pt idx="67">
                        <c:v>233253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7668-4A64-A54F-B3FAD1F402C1}"/>
                  </c:ext>
                </c:extLst>
              </c15:ser>
            </c15:filteredScatterSeries>
          </c:ext>
        </c:extLst>
      </c:scatterChart>
      <c:valAx>
        <c:axId val="236723456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54916987630306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771728"/>
        <c:crossesAt val="-270"/>
        <c:crossBetween val="midCat"/>
      </c:valAx>
      <c:valAx>
        <c:axId val="351771728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Surace Area (acres)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157091261568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723456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53743918952807"/>
          <c:y val="0.10699784789675013"/>
          <c:w val="0.30369463226477117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Surface Area Prediction, </a:t>
            </a:r>
            <a:r>
              <a:rPr lang="en-US" sz="1300" b="0" i="0" u="none" strike="noStrike" baseline="0">
                <a:effectLst/>
              </a:rPr>
              <a:t>with and without QSA and with WISER Concept A</a:t>
            </a:r>
            <a:endParaRPr lang="en-US"/>
          </a:p>
        </c:rich>
      </c:tx>
      <c:layout>
        <c:manualLayout>
          <c:xMode val="edge"/>
          <c:yMode val="edge"/>
          <c:x val="0.28683128997989321"/>
          <c:y val="2.8441992196230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93512739187865E-2"/>
          <c:y val="0.10344833634085605"/>
          <c:w val="0.90828849541464873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224134</c:v>
                </c:pt>
                <c:pt idx="3">
                  <c:v>223934</c:v>
                </c:pt>
                <c:pt idx="4">
                  <c:v>223535</c:v>
                </c:pt>
                <c:pt idx="5">
                  <c:v>223138</c:v>
                </c:pt>
                <c:pt idx="6">
                  <c:v>222744</c:v>
                </c:pt>
                <c:pt idx="7">
                  <c:v>222547</c:v>
                </c:pt>
                <c:pt idx="8">
                  <c:v>222151</c:v>
                </c:pt>
                <c:pt idx="9">
                  <c:v>221952</c:v>
                </c:pt>
                <c:pt idx="10">
                  <c:v>221752</c:v>
                </c:pt>
                <c:pt idx="11">
                  <c:v>221354</c:v>
                </c:pt>
                <c:pt idx="12">
                  <c:v>221149</c:v>
                </c:pt>
                <c:pt idx="13">
                  <c:v>220943</c:v>
                </c:pt>
                <c:pt idx="14">
                  <c:v>220515</c:v>
                </c:pt>
                <c:pt idx="15">
                  <c:v>220515</c:v>
                </c:pt>
                <c:pt idx="16">
                  <c:v>220082</c:v>
                </c:pt>
                <c:pt idx="17">
                  <c:v>219861</c:v>
                </c:pt>
                <c:pt idx="18">
                  <c:v>219640</c:v>
                </c:pt>
                <c:pt idx="19">
                  <c:v>219416</c:v>
                </c:pt>
                <c:pt idx="20">
                  <c:v>219188</c:v>
                </c:pt>
                <c:pt idx="21">
                  <c:v>218956</c:v>
                </c:pt>
                <c:pt idx="22">
                  <c:v>218722</c:v>
                </c:pt>
                <c:pt idx="23">
                  <c:v>218483</c:v>
                </c:pt>
                <c:pt idx="24">
                  <c:v>218238</c:v>
                </c:pt>
                <c:pt idx="25">
                  <c:v>217987</c:v>
                </c:pt>
                <c:pt idx="26">
                  <c:v>217987</c:v>
                </c:pt>
                <c:pt idx="27">
                  <c:v>217731</c:v>
                </c:pt>
                <c:pt idx="28">
                  <c:v>217466</c:v>
                </c:pt>
                <c:pt idx="29">
                  <c:v>217196</c:v>
                </c:pt>
                <c:pt idx="30">
                  <c:v>217196</c:v>
                </c:pt>
                <c:pt idx="31">
                  <c:v>216929</c:v>
                </c:pt>
                <c:pt idx="32">
                  <c:v>216669</c:v>
                </c:pt>
                <c:pt idx="33">
                  <c:v>216669</c:v>
                </c:pt>
                <c:pt idx="34">
                  <c:v>216419</c:v>
                </c:pt>
                <c:pt idx="35">
                  <c:v>216168</c:v>
                </c:pt>
                <c:pt idx="36">
                  <c:v>216168</c:v>
                </c:pt>
                <c:pt idx="37">
                  <c:v>215917</c:v>
                </c:pt>
                <c:pt idx="38">
                  <c:v>215917</c:v>
                </c:pt>
                <c:pt idx="39">
                  <c:v>215668</c:v>
                </c:pt>
                <c:pt idx="40">
                  <c:v>215417</c:v>
                </c:pt>
                <c:pt idx="41">
                  <c:v>215417</c:v>
                </c:pt>
                <c:pt idx="42">
                  <c:v>215165</c:v>
                </c:pt>
                <c:pt idx="43">
                  <c:v>215165</c:v>
                </c:pt>
                <c:pt idx="44">
                  <c:v>214910</c:v>
                </c:pt>
                <c:pt idx="45">
                  <c:v>214910</c:v>
                </c:pt>
                <c:pt idx="46">
                  <c:v>214646</c:v>
                </c:pt>
                <c:pt idx="47">
                  <c:v>214646</c:v>
                </c:pt>
                <c:pt idx="48">
                  <c:v>214385</c:v>
                </c:pt>
                <c:pt idx="49">
                  <c:v>214385</c:v>
                </c:pt>
                <c:pt idx="50">
                  <c:v>214120</c:v>
                </c:pt>
                <c:pt idx="51">
                  <c:v>213852</c:v>
                </c:pt>
                <c:pt idx="52">
                  <c:v>213852</c:v>
                </c:pt>
                <c:pt idx="53">
                  <c:v>213582</c:v>
                </c:pt>
                <c:pt idx="54">
                  <c:v>213582</c:v>
                </c:pt>
                <c:pt idx="55">
                  <c:v>213309</c:v>
                </c:pt>
                <c:pt idx="56">
                  <c:v>213309</c:v>
                </c:pt>
                <c:pt idx="57">
                  <c:v>213028</c:v>
                </c:pt>
                <c:pt idx="58">
                  <c:v>213028</c:v>
                </c:pt>
                <c:pt idx="59">
                  <c:v>213028</c:v>
                </c:pt>
                <c:pt idx="60">
                  <c:v>212743</c:v>
                </c:pt>
                <c:pt idx="61">
                  <c:v>212743</c:v>
                </c:pt>
                <c:pt idx="62">
                  <c:v>212449</c:v>
                </c:pt>
                <c:pt idx="63">
                  <c:v>212449</c:v>
                </c:pt>
                <c:pt idx="64">
                  <c:v>212136</c:v>
                </c:pt>
                <c:pt idx="65">
                  <c:v>212136</c:v>
                </c:pt>
                <c:pt idx="66">
                  <c:v>211809</c:v>
                </c:pt>
                <c:pt idx="67">
                  <c:v>211809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41-47A7-8748-B51245A8C160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208793</c:v>
                </c:pt>
                <c:pt idx="12">
                  <c:v>205426</c:v>
                </c:pt>
                <c:pt idx="13">
                  <c:v>202360</c:v>
                </c:pt>
                <c:pt idx="14">
                  <c:v>198993</c:v>
                </c:pt>
                <c:pt idx="15">
                  <c:v>195894</c:v>
                </c:pt>
                <c:pt idx="16">
                  <c:v>192632</c:v>
                </c:pt>
                <c:pt idx="17">
                  <c:v>189532</c:v>
                </c:pt>
                <c:pt idx="18">
                  <c:v>186450</c:v>
                </c:pt>
                <c:pt idx="19">
                  <c:v>183640</c:v>
                </c:pt>
                <c:pt idx="20">
                  <c:v>181754</c:v>
                </c:pt>
                <c:pt idx="21">
                  <c:v>179860</c:v>
                </c:pt>
                <c:pt idx="22">
                  <c:v>177968</c:v>
                </c:pt>
                <c:pt idx="23">
                  <c:v>176844</c:v>
                </c:pt>
                <c:pt idx="24">
                  <c:v>175423</c:v>
                </c:pt>
                <c:pt idx="25">
                  <c:v>174361</c:v>
                </c:pt>
                <c:pt idx="26">
                  <c:v>173266</c:v>
                </c:pt>
                <c:pt idx="27">
                  <c:v>172565</c:v>
                </c:pt>
                <c:pt idx="28">
                  <c:v>171889</c:v>
                </c:pt>
                <c:pt idx="29">
                  <c:v>171222</c:v>
                </c:pt>
                <c:pt idx="30">
                  <c:v>170567</c:v>
                </c:pt>
                <c:pt idx="31">
                  <c:v>170249</c:v>
                </c:pt>
                <c:pt idx="32">
                  <c:v>169621</c:v>
                </c:pt>
                <c:pt idx="33">
                  <c:v>169311</c:v>
                </c:pt>
                <c:pt idx="34">
                  <c:v>169008</c:v>
                </c:pt>
                <c:pt idx="35">
                  <c:v>168702</c:v>
                </c:pt>
                <c:pt idx="36">
                  <c:v>168090</c:v>
                </c:pt>
                <c:pt idx="37">
                  <c:v>167785</c:v>
                </c:pt>
                <c:pt idx="38">
                  <c:v>167785</c:v>
                </c:pt>
                <c:pt idx="39">
                  <c:v>168397</c:v>
                </c:pt>
                <c:pt idx="40">
                  <c:v>169008</c:v>
                </c:pt>
                <c:pt idx="41">
                  <c:v>169621</c:v>
                </c:pt>
                <c:pt idx="42">
                  <c:v>169932</c:v>
                </c:pt>
                <c:pt idx="43">
                  <c:v>170249</c:v>
                </c:pt>
                <c:pt idx="44">
                  <c:v>170567</c:v>
                </c:pt>
                <c:pt idx="45">
                  <c:v>170892</c:v>
                </c:pt>
                <c:pt idx="46">
                  <c:v>171222</c:v>
                </c:pt>
                <c:pt idx="47">
                  <c:v>171553</c:v>
                </c:pt>
                <c:pt idx="48">
                  <c:v>171553</c:v>
                </c:pt>
                <c:pt idx="49">
                  <c:v>171889</c:v>
                </c:pt>
                <c:pt idx="50">
                  <c:v>171889</c:v>
                </c:pt>
                <c:pt idx="51">
                  <c:v>171889</c:v>
                </c:pt>
                <c:pt idx="52">
                  <c:v>171889</c:v>
                </c:pt>
                <c:pt idx="53">
                  <c:v>171889</c:v>
                </c:pt>
                <c:pt idx="54">
                  <c:v>171889</c:v>
                </c:pt>
                <c:pt idx="55">
                  <c:v>171889</c:v>
                </c:pt>
                <c:pt idx="56">
                  <c:v>171889</c:v>
                </c:pt>
                <c:pt idx="57">
                  <c:v>171889</c:v>
                </c:pt>
                <c:pt idx="58">
                  <c:v>171553</c:v>
                </c:pt>
                <c:pt idx="59">
                  <c:v>171553</c:v>
                </c:pt>
                <c:pt idx="60">
                  <c:v>171553</c:v>
                </c:pt>
                <c:pt idx="61">
                  <c:v>171553</c:v>
                </c:pt>
                <c:pt idx="62">
                  <c:v>171222</c:v>
                </c:pt>
                <c:pt idx="63">
                  <c:v>171222</c:v>
                </c:pt>
                <c:pt idx="64">
                  <c:v>171222</c:v>
                </c:pt>
                <c:pt idx="65">
                  <c:v>170892</c:v>
                </c:pt>
                <c:pt idx="66">
                  <c:v>170892</c:v>
                </c:pt>
                <c:pt idx="67">
                  <c:v>170892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41-47A7-8748-B51245A8C160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Distilled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208793</c:v>
                </c:pt>
                <c:pt idx="12">
                  <c:v>205426</c:v>
                </c:pt>
                <c:pt idx="13">
                  <c:v>202360</c:v>
                </c:pt>
                <c:pt idx="14">
                  <c:v>198993</c:v>
                </c:pt>
                <c:pt idx="15">
                  <c:v>195894</c:v>
                </c:pt>
                <c:pt idx="16">
                  <c:v>192632</c:v>
                </c:pt>
                <c:pt idx="17">
                  <c:v>189532</c:v>
                </c:pt>
                <c:pt idx="18">
                  <c:v>186450</c:v>
                </c:pt>
                <c:pt idx="19">
                  <c:v>183640</c:v>
                </c:pt>
                <c:pt idx="20">
                  <c:v>181754</c:v>
                </c:pt>
                <c:pt idx="21">
                  <c:v>190376</c:v>
                </c:pt>
                <c:pt idx="22">
                  <c:v>196899</c:v>
                </c:pt>
                <c:pt idx="23">
                  <c:v>202360</c:v>
                </c:pt>
                <c:pt idx="24">
                  <c:v>206331</c:v>
                </c:pt>
                <c:pt idx="25">
                  <c:v>209765</c:v>
                </c:pt>
                <c:pt idx="26">
                  <c:v>213028</c:v>
                </c:pt>
                <c:pt idx="27">
                  <c:v>215417</c:v>
                </c:pt>
                <c:pt idx="28">
                  <c:v>217466</c:v>
                </c:pt>
                <c:pt idx="29">
                  <c:v>219416</c:v>
                </c:pt>
                <c:pt idx="30">
                  <c:v>220729</c:v>
                </c:pt>
                <c:pt idx="31">
                  <c:v>222151</c:v>
                </c:pt>
                <c:pt idx="32">
                  <c:v>223138</c:v>
                </c:pt>
                <c:pt idx="33">
                  <c:v>224134</c:v>
                </c:pt>
                <c:pt idx="34">
                  <c:v>225141</c:v>
                </c:pt>
                <c:pt idx="35">
                  <c:v>226157</c:v>
                </c:pt>
                <c:pt idx="36">
                  <c:v>226974</c:v>
                </c:pt>
                <c:pt idx="37">
                  <c:v>227798</c:v>
                </c:pt>
                <c:pt idx="38">
                  <c:v>228416</c:v>
                </c:pt>
                <c:pt idx="39">
                  <c:v>229036</c:v>
                </c:pt>
                <c:pt idx="40">
                  <c:v>229659</c:v>
                </c:pt>
                <c:pt idx="41">
                  <c:v>230286</c:v>
                </c:pt>
                <c:pt idx="42">
                  <c:v>230705</c:v>
                </c:pt>
                <c:pt idx="43">
                  <c:v>231126</c:v>
                </c:pt>
                <c:pt idx="44">
                  <c:v>231761</c:v>
                </c:pt>
                <c:pt idx="45">
                  <c:v>231973</c:v>
                </c:pt>
                <c:pt idx="46">
                  <c:v>232398</c:v>
                </c:pt>
                <c:pt idx="47">
                  <c:v>232611</c:v>
                </c:pt>
                <c:pt idx="48">
                  <c:v>232825</c:v>
                </c:pt>
                <c:pt idx="49">
                  <c:v>233038</c:v>
                </c:pt>
                <c:pt idx="50">
                  <c:v>233253</c:v>
                </c:pt>
                <c:pt idx="51">
                  <c:v>233467</c:v>
                </c:pt>
                <c:pt idx="52">
                  <c:v>233682</c:v>
                </c:pt>
                <c:pt idx="53">
                  <c:v>233682</c:v>
                </c:pt>
                <c:pt idx="54">
                  <c:v>233898</c:v>
                </c:pt>
                <c:pt idx="55">
                  <c:v>233898</c:v>
                </c:pt>
                <c:pt idx="56">
                  <c:v>234113</c:v>
                </c:pt>
                <c:pt idx="57">
                  <c:v>234113</c:v>
                </c:pt>
                <c:pt idx="58">
                  <c:v>234113</c:v>
                </c:pt>
                <c:pt idx="59">
                  <c:v>234113</c:v>
                </c:pt>
                <c:pt idx="60">
                  <c:v>234113</c:v>
                </c:pt>
                <c:pt idx="61">
                  <c:v>233898</c:v>
                </c:pt>
                <c:pt idx="62">
                  <c:v>233898</c:v>
                </c:pt>
                <c:pt idx="63">
                  <c:v>233898</c:v>
                </c:pt>
                <c:pt idx="64">
                  <c:v>233682</c:v>
                </c:pt>
                <c:pt idx="65">
                  <c:v>233467</c:v>
                </c:pt>
                <c:pt idx="66">
                  <c:v>233467</c:v>
                </c:pt>
                <c:pt idx="67">
                  <c:v>233253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41-47A7-8748-B51245A8C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785168"/>
        <c:axId val="35178572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'WI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208793</c:v>
                      </c:pt>
                      <c:pt idx="12">
                        <c:v>205426</c:v>
                      </c:pt>
                      <c:pt idx="13">
                        <c:v>202360</c:v>
                      </c:pt>
                      <c:pt idx="14">
                        <c:v>198993</c:v>
                      </c:pt>
                      <c:pt idx="15">
                        <c:v>195894</c:v>
                      </c:pt>
                      <c:pt idx="16">
                        <c:v>192632</c:v>
                      </c:pt>
                      <c:pt idx="17">
                        <c:v>189532</c:v>
                      </c:pt>
                      <c:pt idx="18">
                        <c:v>186450</c:v>
                      </c:pt>
                      <c:pt idx="19">
                        <c:v>183640</c:v>
                      </c:pt>
                      <c:pt idx="20">
                        <c:v>181754</c:v>
                      </c:pt>
                      <c:pt idx="21">
                        <c:v>189532</c:v>
                      </c:pt>
                      <c:pt idx="22">
                        <c:v>195554</c:v>
                      </c:pt>
                      <c:pt idx="23">
                        <c:v>200747</c:v>
                      </c:pt>
                      <c:pt idx="24">
                        <c:v>204518</c:v>
                      </c:pt>
                      <c:pt idx="25">
                        <c:v>207865</c:v>
                      </c:pt>
                      <c:pt idx="26">
                        <c:v>211106</c:v>
                      </c:pt>
                      <c:pt idx="27">
                        <c:v>213852</c:v>
                      </c:pt>
                      <c:pt idx="28">
                        <c:v>215917</c:v>
                      </c:pt>
                      <c:pt idx="29">
                        <c:v>217731</c:v>
                      </c:pt>
                      <c:pt idx="30">
                        <c:v>219416</c:v>
                      </c:pt>
                      <c:pt idx="31">
                        <c:v>220943</c:v>
                      </c:pt>
                      <c:pt idx="32">
                        <c:v>222151</c:v>
                      </c:pt>
                      <c:pt idx="33">
                        <c:v>223336</c:v>
                      </c:pt>
                      <c:pt idx="34">
                        <c:v>224335</c:v>
                      </c:pt>
                      <c:pt idx="35">
                        <c:v>225547</c:v>
                      </c:pt>
                      <c:pt idx="36">
                        <c:v>226565</c:v>
                      </c:pt>
                      <c:pt idx="37">
                        <c:v>227385</c:v>
                      </c:pt>
                      <c:pt idx="38">
                        <c:v>228416</c:v>
                      </c:pt>
                      <c:pt idx="39">
                        <c:v>229659</c:v>
                      </c:pt>
                      <c:pt idx="40">
                        <c:v>231126</c:v>
                      </c:pt>
                      <c:pt idx="41">
                        <c:v>232185</c:v>
                      </c:pt>
                      <c:pt idx="42">
                        <c:v>233467</c:v>
                      </c:pt>
                      <c:pt idx="43">
                        <c:v>234546</c:v>
                      </c:pt>
                      <c:pt idx="44">
                        <c:v>235633</c:v>
                      </c:pt>
                      <c:pt idx="45">
                        <c:v>236730</c:v>
                      </c:pt>
                      <c:pt idx="46">
                        <c:v>237613</c:v>
                      </c:pt>
                      <c:pt idx="47">
                        <c:v>238502</c:v>
                      </c:pt>
                      <c:pt idx="48">
                        <c:v>239404</c:v>
                      </c:pt>
                      <c:pt idx="49">
                        <c:v>240304</c:v>
                      </c:pt>
                      <c:pt idx="50">
                        <c:v>240983</c:v>
                      </c:pt>
                      <c:pt idx="51">
                        <c:v>241892</c:v>
                      </c:pt>
                      <c:pt idx="52">
                        <c:v>242578</c:v>
                      </c:pt>
                      <c:pt idx="53">
                        <c:v>243267</c:v>
                      </c:pt>
                      <c:pt idx="54">
                        <c:v>243727</c:v>
                      </c:pt>
                      <c:pt idx="55">
                        <c:v>244421</c:v>
                      </c:pt>
                      <c:pt idx="56">
                        <c:v>245118</c:v>
                      </c:pt>
                      <c:pt idx="57">
                        <c:v>245584</c:v>
                      </c:pt>
                      <c:pt idx="58">
                        <c:v>246052</c:v>
                      </c:pt>
                      <c:pt idx="59">
                        <c:v>246521</c:v>
                      </c:pt>
                      <c:pt idx="60">
                        <c:v>247227</c:v>
                      </c:pt>
                      <c:pt idx="61">
                        <c:v>247699</c:v>
                      </c:pt>
                      <c:pt idx="62">
                        <c:v>248173</c:v>
                      </c:pt>
                      <c:pt idx="63">
                        <c:v>248410</c:v>
                      </c:pt>
                      <c:pt idx="64">
                        <c:v>248886</c:v>
                      </c:pt>
                      <c:pt idx="65">
                        <c:v>249363</c:v>
                      </c:pt>
                      <c:pt idx="66">
                        <c:v>249602</c:v>
                      </c:pt>
                      <c:pt idx="67">
                        <c:v>250082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9841-47A7-8748-B51245A8C160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pPr>
                    <a:solidFill>
                      <a:srgbClr val="FFC000"/>
                    </a:solidFill>
                    <a:ln>
                      <a:solidFill>
                        <a:srgbClr val="FFC00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204518</c:v>
                      </c:pt>
                      <c:pt idx="12">
                        <c:v>196229</c:v>
                      </c:pt>
                      <c:pt idx="13">
                        <c:v>186860</c:v>
                      </c:pt>
                      <c:pt idx="14">
                        <c:v>178350</c:v>
                      </c:pt>
                      <c:pt idx="15">
                        <c:v>170892</c:v>
                      </c:pt>
                      <c:pt idx="16">
                        <c:v>165436</c:v>
                      </c:pt>
                      <c:pt idx="17">
                        <c:v>160200</c:v>
                      </c:pt>
                      <c:pt idx="18">
                        <c:v>155830</c:v>
                      </c:pt>
                      <c:pt idx="19">
                        <c:v>151497</c:v>
                      </c:pt>
                      <c:pt idx="20">
                        <c:v>147360</c:v>
                      </c:pt>
                      <c:pt idx="21">
                        <c:v>143773</c:v>
                      </c:pt>
                      <c:pt idx="22">
                        <c:v>140874</c:v>
                      </c:pt>
                      <c:pt idx="23">
                        <c:v>138268</c:v>
                      </c:pt>
                      <c:pt idx="24">
                        <c:v>135553</c:v>
                      </c:pt>
                      <c:pt idx="25">
                        <c:v>133759</c:v>
                      </c:pt>
                      <c:pt idx="26">
                        <c:v>131946</c:v>
                      </c:pt>
                      <c:pt idx="27">
                        <c:v>130464</c:v>
                      </c:pt>
                      <c:pt idx="28">
                        <c:v>128959</c:v>
                      </c:pt>
                      <c:pt idx="29">
                        <c:v>128191</c:v>
                      </c:pt>
                      <c:pt idx="30">
                        <c:v>127401</c:v>
                      </c:pt>
                      <c:pt idx="31">
                        <c:v>126618</c:v>
                      </c:pt>
                      <c:pt idx="32">
                        <c:v>125840</c:v>
                      </c:pt>
                      <c:pt idx="33">
                        <c:v>125439</c:v>
                      </c:pt>
                      <c:pt idx="34">
                        <c:v>124619</c:v>
                      </c:pt>
                      <c:pt idx="35">
                        <c:v>124200</c:v>
                      </c:pt>
                      <c:pt idx="36">
                        <c:v>123787</c:v>
                      </c:pt>
                      <c:pt idx="37">
                        <c:v>123362</c:v>
                      </c:pt>
                      <c:pt idx="38">
                        <c:v>122931</c:v>
                      </c:pt>
                      <c:pt idx="39">
                        <c:v>124200</c:v>
                      </c:pt>
                      <c:pt idx="40">
                        <c:v>125439</c:v>
                      </c:pt>
                      <c:pt idx="41">
                        <c:v>125840</c:v>
                      </c:pt>
                      <c:pt idx="42">
                        <c:v>126235</c:v>
                      </c:pt>
                      <c:pt idx="43">
                        <c:v>126618</c:v>
                      </c:pt>
                      <c:pt idx="44">
                        <c:v>127008</c:v>
                      </c:pt>
                      <c:pt idx="45">
                        <c:v>127008</c:v>
                      </c:pt>
                      <c:pt idx="46">
                        <c:v>127008</c:v>
                      </c:pt>
                      <c:pt idx="47">
                        <c:v>127008</c:v>
                      </c:pt>
                      <c:pt idx="48">
                        <c:v>127008</c:v>
                      </c:pt>
                      <c:pt idx="49">
                        <c:v>127008</c:v>
                      </c:pt>
                      <c:pt idx="50">
                        <c:v>127008</c:v>
                      </c:pt>
                      <c:pt idx="51">
                        <c:v>127008</c:v>
                      </c:pt>
                      <c:pt idx="52">
                        <c:v>126618</c:v>
                      </c:pt>
                      <c:pt idx="53">
                        <c:v>126618</c:v>
                      </c:pt>
                      <c:pt idx="54">
                        <c:v>126618</c:v>
                      </c:pt>
                      <c:pt idx="55">
                        <c:v>126235</c:v>
                      </c:pt>
                      <c:pt idx="56">
                        <c:v>126235</c:v>
                      </c:pt>
                      <c:pt idx="57">
                        <c:v>126235</c:v>
                      </c:pt>
                      <c:pt idx="58">
                        <c:v>125840</c:v>
                      </c:pt>
                      <c:pt idx="59">
                        <c:v>125840</c:v>
                      </c:pt>
                      <c:pt idx="60">
                        <c:v>125439</c:v>
                      </c:pt>
                      <c:pt idx="61">
                        <c:v>125439</c:v>
                      </c:pt>
                      <c:pt idx="62">
                        <c:v>125439</c:v>
                      </c:pt>
                      <c:pt idx="63">
                        <c:v>125031</c:v>
                      </c:pt>
                      <c:pt idx="64">
                        <c:v>125031</c:v>
                      </c:pt>
                      <c:pt idx="65">
                        <c:v>124619</c:v>
                      </c:pt>
                      <c:pt idx="66">
                        <c:v>124619</c:v>
                      </c:pt>
                      <c:pt idx="67">
                        <c:v>124619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9841-47A7-8748-B51245A8C160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204518</c:v>
                      </c:pt>
                      <c:pt idx="12">
                        <c:v>196229</c:v>
                      </c:pt>
                      <c:pt idx="13">
                        <c:v>186860</c:v>
                      </c:pt>
                      <c:pt idx="14">
                        <c:v>178350</c:v>
                      </c:pt>
                      <c:pt idx="15">
                        <c:v>170892</c:v>
                      </c:pt>
                      <c:pt idx="16">
                        <c:v>165436</c:v>
                      </c:pt>
                      <c:pt idx="17">
                        <c:v>160200</c:v>
                      </c:pt>
                      <c:pt idx="18">
                        <c:v>155830</c:v>
                      </c:pt>
                      <c:pt idx="19">
                        <c:v>151497</c:v>
                      </c:pt>
                      <c:pt idx="20">
                        <c:v>147360</c:v>
                      </c:pt>
                      <c:pt idx="21">
                        <c:v>161901</c:v>
                      </c:pt>
                      <c:pt idx="22">
                        <c:v>173639</c:v>
                      </c:pt>
                      <c:pt idx="23">
                        <c:v>185646</c:v>
                      </c:pt>
                      <c:pt idx="24">
                        <c:v>195894</c:v>
                      </c:pt>
                      <c:pt idx="25">
                        <c:v>203608</c:v>
                      </c:pt>
                      <c:pt idx="26">
                        <c:v>209438</c:v>
                      </c:pt>
                      <c:pt idx="27">
                        <c:v>214646</c:v>
                      </c:pt>
                      <c:pt idx="28">
                        <c:v>218722</c:v>
                      </c:pt>
                      <c:pt idx="29">
                        <c:v>221752</c:v>
                      </c:pt>
                      <c:pt idx="30">
                        <c:v>224335</c:v>
                      </c:pt>
                      <c:pt idx="31">
                        <c:v>226974</c:v>
                      </c:pt>
                      <c:pt idx="32">
                        <c:v>229451</c:v>
                      </c:pt>
                      <c:pt idx="33">
                        <c:v>231761</c:v>
                      </c:pt>
                      <c:pt idx="34">
                        <c:v>233898</c:v>
                      </c:pt>
                      <c:pt idx="35">
                        <c:v>236071</c:v>
                      </c:pt>
                      <c:pt idx="36">
                        <c:v>238280</c:v>
                      </c:pt>
                      <c:pt idx="37">
                        <c:v>240079</c:v>
                      </c:pt>
                      <c:pt idx="38">
                        <c:v>242121</c:v>
                      </c:pt>
                      <c:pt idx="39">
                        <c:v>244421</c:v>
                      </c:pt>
                      <c:pt idx="40">
                        <c:v>246521</c:v>
                      </c:pt>
                      <c:pt idx="41">
                        <c:v>248648</c:v>
                      </c:pt>
                      <c:pt idx="42">
                        <c:v>250082</c:v>
                      </c:pt>
                      <c:pt idx="43">
                        <c:v>250082</c:v>
                      </c:pt>
                      <c:pt idx="44">
                        <c:v>250082</c:v>
                      </c:pt>
                      <c:pt idx="45">
                        <c:v>250082</c:v>
                      </c:pt>
                      <c:pt idx="46">
                        <c:v>250082</c:v>
                      </c:pt>
                      <c:pt idx="47">
                        <c:v>250082</c:v>
                      </c:pt>
                      <c:pt idx="48">
                        <c:v>250082</c:v>
                      </c:pt>
                      <c:pt idx="49">
                        <c:v>250082</c:v>
                      </c:pt>
                      <c:pt idx="50">
                        <c:v>250082</c:v>
                      </c:pt>
                      <c:pt idx="51">
                        <c:v>250082</c:v>
                      </c:pt>
                      <c:pt idx="52">
                        <c:v>250082</c:v>
                      </c:pt>
                      <c:pt idx="53">
                        <c:v>250082</c:v>
                      </c:pt>
                      <c:pt idx="54">
                        <c:v>250082</c:v>
                      </c:pt>
                      <c:pt idx="55">
                        <c:v>250082</c:v>
                      </c:pt>
                      <c:pt idx="56">
                        <c:v>250082</c:v>
                      </c:pt>
                      <c:pt idx="57">
                        <c:v>250082</c:v>
                      </c:pt>
                      <c:pt idx="58">
                        <c:v>250082</c:v>
                      </c:pt>
                      <c:pt idx="59">
                        <c:v>250082</c:v>
                      </c:pt>
                      <c:pt idx="60">
                        <c:v>250082</c:v>
                      </c:pt>
                      <c:pt idx="61">
                        <c:v>250082</c:v>
                      </c:pt>
                      <c:pt idx="62">
                        <c:v>250082</c:v>
                      </c:pt>
                      <c:pt idx="63">
                        <c:v>250082</c:v>
                      </c:pt>
                      <c:pt idx="64">
                        <c:v>250082</c:v>
                      </c:pt>
                      <c:pt idx="65">
                        <c:v>250082</c:v>
                      </c:pt>
                      <c:pt idx="66">
                        <c:v>250082</c:v>
                      </c:pt>
                      <c:pt idx="67">
                        <c:v>250082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9841-47A7-8748-B51245A8C160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204518</c:v>
                      </c:pt>
                      <c:pt idx="12">
                        <c:v>196229</c:v>
                      </c:pt>
                      <c:pt idx="13">
                        <c:v>186860</c:v>
                      </c:pt>
                      <c:pt idx="14">
                        <c:v>178350</c:v>
                      </c:pt>
                      <c:pt idx="15">
                        <c:v>170892</c:v>
                      </c:pt>
                      <c:pt idx="16">
                        <c:v>165147</c:v>
                      </c:pt>
                      <c:pt idx="17">
                        <c:v>159918</c:v>
                      </c:pt>
                      <c:pt idx="18">
                        <c:v>154915</c:v>
                      </c:pt>
                      <c:pt idx="19">
                        <c:v>150233</c:v>
                      </c:pt>
                      <c:pt idx="20">
                        <c:v>145739</c:v>
                      </c:pt>
                      <c:pt idx="21">
                        <c:v>137259</c:v>
                      </c:pt>
                      <c:pt idx="22">
                        <c:v>128191</c:v>
                      </c:pt>
                      <c:pt idx="23">
                        <c:v>117345</c:v>
                      </c:pt>
                      <c:pt idx="24">
                        <c:v>104909</c:v>
                      </c:pt>
                      <c:pt idx="25">
                        <c:v>88765</c:v>
                      </c:pt>
                      <c:pt idx="26">
                        <c:v>124200</c:v>
                      </c:pt>
                      <c:pt idx="27">
                        <c:v>136583</c:v>
                      </c:pt>
                      <c:pt idx="28">
                        <c:v>144415</c:v>
                      </c:pt>
                      <c:pt idx="29">
                        <c:v>150233</c:v>
                      </c:pt>
                      <c:pt idx="30">
                        <c:v>154611</c:v>
                      </c:pt>
                      <c:pt idx="31">
                        <c:v>148655</c:v>
                      </c:pt>
                      <c:pt idx="32">
                        <c:v>154000</c:v>
                      </c:pt>
                      <c:pt idx="33">
                        <c:v>158497</c:v>
                      </c:pt>
                      <c:pt idx="34">
                        <c:v>161901</c:v>
                      </c:pt>
                      <c:pt idx="35">
                        <c:v>165147</c:v>
                      </c:pt>
                      <c:pt idx="36">
                        <c:v>168090</c:v>
                      </c:pt>
                      <c:pt idx="37">
                        <c:v>170567</c:v>
                      </c:pt>
                      <c:pt idx="38">
                        <c:v>172911</c:v>
                      </c:pt>
                      <c:pt idx="39">
                        <c:v>176129</c:v>
                      </c:pt>
                      <c:pt idx="40">
                        <c:v>179109</c:v>
                      </c:pt>
                      <c:pt idx="41">
                        <c:v>181754</c:v>
                      </c:pt>
                      <c:pt idx="42">
                        <c:v>184040</c:v>
                      </c:pt>
                      <c:pt idx="43">
                        <c:v>186042</c:v>
                      </c:pt>
                      <c:pt idx="44">
                        <c:v>187726</c:v>
                      </c:pt>
                      <c:pt idx="45">
                        <c:v>189073</c:v>
                      </c:pt>
                      <c:pt idx="46">
                        <c:v>190376</c:v>
                      </c:pt>
                      <c:pt idx="47">
                        <c:v>191516</c:v>
                      </c:pt>
                      <c:pt idx="48">
                        <c:v>192255</c:v>
                      </c:pt>
                      <c:pt idx="49">
                        <c:v>192994</c:v>
                      </c:pt>
                      <c:pt idx="50">
                        <c:v>193364</c:v>
                      </c:pt>
                      <c:pt idx="51">
                        <c:v>193735</c:v>
                      </c:pt>
                      <c:pt idx="52">
                        <c:v>194105</c:v>
                      </c:pt>
                      <c:pt idx="53">
                        <c:v>194469</c:v>
                      </c:pt>
                      <c:pt idx="54">
                        <c:v>194841</c:v>
                      </c:pt>
                      <c:pt idx="55">
                        <c:v>194841</c:v>
                      </c:pt>
                      <c:pt idx="56">
                        <c:v>194841</c:v>
                      </c:pt>
                      <c:pt idx="57">
                        <c:v>194841</c:v>
                      </c:pt>
                      <c:pt idx="58">
                        <c:v>194469</c:v>
                      </c:pt>
                      <c:pt idx="59">
                        <c:v>194469</c:v>
                      </c:pt>
                      <c:pt idx="60">
                        <c:v>194105</c:v>
                      </c:pt>
                      <c:pt idx="61">
                        <c:v>193735</c:v>
                      </c:pt>
                      <c:pt idx="62">
                        <c:v>193735</c:v>
                      </c:pt>
                      <c:pt idx="63">
                        <c:v>193364</c:v>
                      </c:pt>
                      <c:pt idx="64">
                        <c:v>192994</c:v>
                      </c:pt>
                      <c:pt idx="65">
                        <c:v>192632</c:v>
                      </c:pt>
                      <c:pt idx="66">
                        <c:v>192255</c:v>
                      </c:pt>
                      <c:pt idx="67">
                        <c:v>191887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9841-47A7-8748-B51245A8C160}"/>
                  </c:ext>
                </c:extLst>
              </c15:ser>
            </c15:filteredScatterSeries>
          </c:ext>
        </c:extLst>
      </c:scatterChart>
      <c:valAx>
        <c:axId val="351785168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54916987630306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785728"/>
        <c:crossesAt val="-270"/>
        <c:crossBetween val="midCat"/>
      </c:valAx>
      <c:valAx>
        <c:axId val="351785728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Surace Area (acres)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157091261568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78516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1662753215489"/>
          <c:y val="0.50764667190323842"/>
          <c:w val="0.30369463226477117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Playa Exposure Prediction</a:t>
            </a:r>
            <a:r>
              <a:rPr lang="en-US" sz="1300" b="0" i="0" u="none" strike="noStrike" baseline="0">
                <a:effectLst/>
              </a:rPr>
              <a:t>, Best Case QSA with no IID Storage</a:t>
            </a:r>
            <a:endParaRPr lang="en-US"/>
          </a:p>
        </c:rich>
      </c:tx>
      <c:layout>
        <c:manualLayout>
          <c:xMode val="edge"/>
          <c:yMode val="edge"/>
          <c:x val="0.29668028104831451"/>
          <c:y val="2.522354413727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39496464085687E-2"/>
          <c:y val="0.10354749560903685"/>
          <c:w val="0.91661423605442749"/>
          <c:h val="0.844679107699643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Balance'!$H$33:$BW$33</c:f>
              <c:numCache>
                <c:formatCode>#,##0</c:formatCode>
                <c:ptCount val="68"/>
                <c:pt idx="0">
                  <c:v>0</c:v>
                </c:pt>
                <c:pt idx="1">
                  <c:v>605</c:v>
                </c:pt>
                <c:pt idx="2">
                  <c:v>1007</c:v>
                </c:pt>
                <c:pt idx="3">
                  <c:v>1207</c:v>
                </c:pt>
                <c:pt idx="4">
                  <c:v>1606</c:v>
                </c:pt>
                <c:pt idx="5">
                  <c:v>2003</c:v>
                </c:pt>
                <c:pt idx="6">
                  <c:v>2397</c:v>
                </c:pt>
                <c:pt idx="7">
                  <c:v>2594</c:v>
                </c:pt>
                <c:pt idx="8">
                  <c:v>2990</c:v>
                </c:pt>
                <c:pt idx="9">
                  <c:v>3189</c:v>
                </c:pt>
                <c:pt idx="10">
                  <c:v>3389</c:v>
                </c:pt>
                <c:pt idx="11">
                  <c:v>3787</c:v>
                </c:pt>
                <c:pt idx="12">
                  <c:v>3992</c:v>
                </c:pt>
                <c:pt idx="13">
                  <c:v>4198</c:v>
                </c:pt>
                <c:pt idx="14">
                  <c:v>4626</c:v>
                </c:pt>
                <c:pt idx="15">
                  <c:v>4626</c:v>
                </c:pt>
                <c:pt idx="16">
                  <c:v>5059</c:v>
                </c:pt>
                <c:pt idx="17">
                  <c:v>5280</c:v>
                </c:pt>
                <c:pt idx="18">
                  <c:v>5501</c:v>
                </c:pt>
                <c:pt idx="19">
                  <c:v>5725</c:v>
                </c:pt>
                <c:pt idx="20">
                  <c:v>5953</c:v>
                </c:pt>
                <c:pt idx="21">
                  <c:v>6185</c:v>
                </c:pt>
                <c:pt idx="22">
                  <c:v>6419</c:v>
                </c:pt>
                <c:pt idx="23">
                  <c:v>6658</c:v>
                </c:pt>
                <c:pt idx="24">
                  <c:v>6903</c:v>
                </c:pt>
                <c:pt idx="25">
                  <c:v>7154</c:v>
                </c:pt>
                <c:pt idx="26">
                  <c:v>7154</c:v>
                </c:pt>
                <c:pt idx="27">
                  <c:v>7410</c:v>
                </c:pt>
                <c:pt idx="28">
                  <c:v>7675</c:v>
                </c:pt>
                <c:pt idx="29">
                  <c:v>7945</c:v>
                </c:pt>
                <c:pt idx="30">
                  <c:v>7945</c:v>
                </c:pt>
                <c:pt idx="31">
                  <c:v>8212</c:v>
                </c:pt>
                <c:pt idx="32">
                  <c:v>8472</c:v>
                </c:pt>
                <c:pt idx="33">
                  <c:v>8472</c:v>
                </c:pt>
                <c:pt idx="34">
                  <c:v>8722</c:v>
                </c:pt>
                <c:pt idx="35">
                  <c:v>8973</c:v>
                </c:pt>
                <c:pt idx="36">
                  <c:v>8973</c:v>
                </c:pt>
                <c:pt idx="37">
                  <c:v>9224</c:v>
                </c:pt>
                <c:pt idx="38">
                  <c:v>9224</c:v>
                </c:pt>
                <c:pt idx="39">
                  <c:v>9473</c:v>
                </c:pt>
                <c:pt idx="40">
                  <c:v>9724</c:v>
                </c:pt>
                <c:pt idx="41">
                  <c:v>9724</c:v>
                </c:pt>
                <c:pt idx="42">
                  <c:v>9976</c:v>
                </c:pt>
                <c:pt idx="43">
                  <c:v>9976</c:v>
                </c:pt>
                <c:pt idx="44">
                  <c:v>10231</c:v>
                </c:pt>
                <c:pt idx="45">
                  <c:v>10231</c:v>
                </c:pt>
                <c:pt idx="46">
                  <c:v>10495</c:v>
                </c:pt>
                <c:pt idx="47">
                  <c:v>10495</c:v>
                </c:pt>
                <c:pt idx="48">
                  <c:v>10756</c:v>
                </c:pt>
                <c:pt idx="49">
                  <c:v>10756</c:v>
                </c:pt>
                <c:pt idx="50">
                  <c:v>11021</c:v>
                </c:pt>
                <c:pt idx="51">
                  <c:v>11289</c:v>
                </c:pt>
                <c:pt idx="52">
                  <c:v>11289</c:v>
                </c:pt>
                <c:pt idx="53">
                  <c:v>11559</c:v>
                </c:pt>
                <c:pt idx="54">
                  <c:v>11559</c:v>
                </c:pt>
                <c:pt idx="55">
                  <c:v>11832</c:v>
                </c:pt>
                <c:pt idx="56">
                  <c:v>11832</c:v>
                </c:pt>
                <c:pt idx="57">
                  <c:v>12113</c:v>
                </c:pt>
                <c:pt idx="58">
                  <c:v>12113</c:v>
                </c:pt>
                <c:pt idx="59">
                  <c:v>12113</c:v>
                </c:pt>
                <c:pt idx="60">
                  <c:v>12398</c:v>
                </c:pt>
                <c:pt idx="61">
                  <c:v>12398</c:v>
                </c:pt>
                <c:pt idx="62">
                  <c:v>12692</c:v>
                </c:pt>
                <c:pt idx="63">
                  <c:v>12692</c:v>
                </c:pt>
                <c:pt idx="64">
                  <c:v>13005</c:v>
                </c:pt>
                <c:pt idx="65">
                  <c:v>13005</c:v>
                </c:pt>
                <c:pt idx="66">
                  <c:v>13332</c:v>
                </c:pt>
                <c:pt idx="67">
                  <c:v>13332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2D-42C0-ACE5-F55D3B668206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26348</c:v>
                </c:pt>
                <c:pt idx="12">
                  <c:v>29715</c:v>
                </c:pt>
                <c:pt idx="13">
                  <c:v>32781</c:v>
                </c:pt>
                <c:pt idx="14">
                  <c:v>36148</c:v>
                </c:pt>
                <c:pt idx="15">
                  <c:v>39247</c:v>
                </c:pt>
                <c:pt idx="16">
                  <c:v>42509</c:v>
                </c:pt>
                <c:pt idx="17">
                  <c:v>45609</c:v>
                </c:pt>
                <c:pt idx="18">
                  <c:v>48691</c:v>
                </c:pt>
                <c:pt idx="19">
                  <c:v>51501</c:v>
                </c:pt>
                <c:pt idx="20">
                  <c:v>53387</c:v>
                </c:pt>
                <c:pt idx="21">
                  <c:v>55281</c:v>
                </c:pt>
                <c:pt idx="22">
                  <c:v>57173</c:v>
                </c:pt>
                <c:pt idx="23">
                  <c:v>58297</c:v>
                </c:pt>
                <c:pt idx="24">
                  <c:v>59718</c:v>
                </c:pt>
                <c:pt idx="25">
                  <c:v>60780</c:v>
                </c:pt>
                <c:pt idx="26">
                  <c:v>61875</c:v>
                </c:pt>
                <c:pt idx="27">
                  <c:v>62576</c:v>
                </c:pt>
                <c:pt idx="28">
                  <c:v>63252</c:v>
                </c:pt>
                <c:pt idx="29">
                  <c:v>63919</c:v>
                </c:pt>
                <c:pt idx="30">
                  <c:v>64574</c:v>
                </c:pt>
                <c:pt idx="31">
                  <c:v>64892</c:v>
                </c:pt>
                <c:pt idx="32">
                  <c:v>65520</c:v>
                </c:pt>
                <c:pt idx="33">
                  <c:v>65830</c:v>
                </c:pt>
                <c:pt idx="34">
                  <c:v>66133</c:v>
                </c:pt>
                <c:pt idx="35">
                  <c:v>66439</c:v>
                </c:pt>
                <c:pt idx="36">
                  <c:v>67051</c:v>
                </c:pt>
                <c:pt idx="37">
                  <c:v>67356</c:v>
                </c:pt>
                <c:pt idx="38">
                  <c:v>67356</c:v>
                </c:pt>
                <c:pt idx="39">
                  <c:v>66744</c:v>
                </c:pt>
                <c:pt idx="40">
                  <c:v>66133</c:v>
                </c:pt>
                <c:pt idx="41">
                  <c:v>65520</c:v>
                </c:pt>
                <c:pt idx="42">
                  <c:v>65209</c:v>
                </c:pt>
                <c:pt idx="43">
                  <c:v>64892</c:v>
                </c:pt>
                <c:pt idx="44">
                  <c:v>64574</c:v>
                </c:pt>
                <c:pt idx="45">
                  <c:v>64249</c:v>
                </c:pt>
                <c:pt idx="46">
                  <c:v>63919</c:v>
                </c:pt>
                <c:pt idx="47">
                  <c:v>63588</c:v>
                </c:pt>
                <c:pt idx="48">
                  <c:v>63588</c:v>
                </c:pt>
                <c:pt idx="49">
                  <c:v>63252</c:v>
                </c:pt>
                <c:pt idx="50">
                  <c:v>63252</c:v>
                </c:pt>
                <c:pt idx="51">
                  <c:v>63252</c:v>
                </c:pt>
                <c:pt idx="52">
                  <c:v>63252</c:v>
                </c:pt>
                <c:pt idx="53">
                  <c:v>63252</c:v>
                </c:pt>
                <c:pt idx="54">
                  <c:v>63252</c:v>
                </c:pt>
                <c:pt idx="55">
                  <c:v>63252</c:v>
                </c:pt>
                <c:pt idx="56">
                  <c:v>63252</c:v>
                </c:pt>
                <c:pt idx="57">
                  <c:v>63252</c:v>
                </c:pt>
                <c:pt idx="58">
                  <c:v>63588</c:v>
                </c:pt>
                <c:pt idx="59">
                  <c:v>63588</c:v>
                </c:pt>
                <c:pt idx="60">
                  <c:v>63588</c:v>
                </c:pt>
                <c:pt idx="61">
                  <c:v>63588</c:v>
                </c:pt>
                <c:pt idx="62">
                  <c:v>63919</c:v>
                </c:pt>
                <c:pt idx="63">
                  <c:v>63919</c:v>
                </c:pt>
                <c:pt idx="64">
                  <c:v>63919</c:v>
                </c:pt>
                <c:pt idx="65">
                  <c:v>64249</c:v>
                </c:pt>
                <c:pt idx="66">
                  <c:v>64249</c:v>
                </c:pt>
                <c:pt idx="67">
                  <c:v>64249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2D-42C0-ACE5-F55D3B668206}"/>
            </c:ext>
          </c:extLst>
        </c:ser>
        <c:ser>
          <c:idx val="2"/>
          <c:order val="2"/>
          <c:tx>
            <c:strRef>
              <c:f>'WI QSA Water &amp; Salt Balance'!$B$1</c:f>
              <c:strCache>
                <c:ptCount val="1"/>
                <c:pt idx="0">
                  <c:v>Salton Sea with QSA Impacts, Ocean Water Import 450 KAFY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'WI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26348</c:v>
                </c:pt>
                <c:pt idx="12">
                  <c:v>29715</c:v>
                </c:pt>
                <c:pt idx="13">
                  <c:v>32781</c:v>
                </c:pt>
                <c:pt idx="14">
                  <c:v>36148</c:v>
                </c:pt>
                <c:pt idx="15">
                  <c:v>39247</c:v>
                </c:pt>
                <c:pt idx="16">
                  <c:v>42509</c:v>
                </c:pt>
                <c:pt idx="17">
                  <c:v>45609</c:v>
                </c:pt>
                <c:pt idx="18">
                  <c:v>48691</c:v>
                </c:pt>
                <c:pt idx="19">
                  <c:v>51501</c:v>
                </c:pt>
                <c:pt idx="20">
                  <c:v>53387</c:v>
                </c:pt>
                <c:pt idx="21">
                  <c:v>45609</c:v>
                </c:pt>
                <c:pt idx="22">
                  <c:v>39587</c:v>
                </c:pt>
                <c:pt idx="23">
                  <c:v>34394</c:v>
                </c:pt>
                <c:pt idx="24">
                  <c:v>30623</c:v>
                </c:pt>
                <c:pt idx="25">
                  <c:v>27276</c:v>
                </c:pt>
                <c:pt idx="26">
                  <c:v>24035</c:v>
                </c:pt>
                <c:pt idx="27">
                  <c:v>21289</c:v>
                </c:pt>
                <c:pt idx="28">
                  <c:v>19224</c:v>
                </c:pt>
                <c:pt idx="29">
                  <c:v>17410</c:v>
                </c:pt>
                <c:pt idx="30">
                  <c:v>15725</c:v>
                </c:pt>
                <c:pt idx="31">
                  <c:v>14198</c:v>
                </c:pt>
                <c:pt idx="32">
                  <c:v>12990</c:v>
                </c:pt>
                <c:pt idx="33">
                  <c:v>11805</c:v>
                </c:pt>
                <c:pt idx="34">
                  <c:v>10806</c:v>
                </c:pt>
                <c:pt idx="35">
                  <c:v>9594</c:v>
                </c:pt>
                <c:pt idx="36">
                  <c:v>8576</c:v>
                </c:pt>
                <c:pt idx="37">
                  <c:v>7756</c:v>
                </c:pt>
                <c:pt idx="38">
                  <c:v>6725</c:v>
                </c:pt>
                <c:pt idx="39">
                  <c:v>5482</c:v>
                </c:pt>
                <c:pt idx="40">
                  <c:v>4015</c:v>
                </c:pt>
                <c:pt idx="41">
                  <c:v>2956</c:v>
                </c:pt>
                <c:pt idx="42">
                  <c:v>1674</c:v>
                </c:pt>
                <c:pt idx="43">
                  <c:v>595</c:v>
                </c:pt>
                <c:pt idx="44">
                  <c:v>-492</c:v>
                </c:pt>
                <c:pt idx="45">
                  <c:v>-1589</c:v>
                </c:pt>
                <c:pt idx="46">
                  <c:v>-2472</c:v>
                </c:pt>
                <c:pt idx="47">
                  <c:v>-3361</c:v>
                </c:pt>
                <c:pt idx="48">
                  <c:v>-4263</c:v>
                </c:pt>
                <c:pt idx="49">
                  <c:v>-5163</c:v>
                </c:pt>
                <c:pt idx="50">
                  <c:v>-5842</c:v>
                </c:pt>
                <c:pt idx="51">
                  <c:v>-6751</c:v>
                </c:pt>
                <c:pt idx="52">
                  <c:v>-7437</c:v>
                </c:pt>
                <c:pt idx="53">
                  <c:v>-8126</c:v>
                </c:pt>
                <c:pt idx="54">
                  <c:v>-8586</c:v>
                </c:pt>
                <c:pt idx="55">
                  <c:v>-9280</c:v>
                </c:pt>
                <c:pt idx="56">
                  <c:v>-9977</c:v>
                </c:pt>
                <c:pt idx="57">
                  <c:v>-10443</c:v>
                </c:pt>
                <c:pt idx="58">
                  <c:v>-10911</c:v>
                </c:pt>
                <c:pt idx="59">
                  <c:v>-11380</c:v>
                </c:pt>
                <c:pt idx="60">
                  <c:v>-12086</c:v>
                </c:pt>
                <c:pt idx="61">
                  <c:v>-12558</c:v>
                </c:pt>
                <c:pt idx="62">
                  <c:v>-13032</c:v>
                </c:pt>
                <c:pt idx="63">
                  <c:v>-13269</c:v>
                </c:pt>
                <c:pt idx="64">
                  <c:v>-13745</c:v>
                </c:pt>
                <c:pt idx="65">
                  <c:v>-14222</c:v>
                </c:pt>
                <c:pt idx="66">
                  <c:v>-14461</c:v>
                </c:pt>
                <c:pt idx="67">
                  <c:v>-14941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2D-42C0-ACE5-F55D3B668206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Distilled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26348</c:v>
                </c:pt>
                <c:pt idx="12">
                  <c:v>29715</c:v>
                </c:pt>
                <c:pt idx="13">
                  <c:v>32764.565121916312</c:v>
                </c:pt>
                <c:pt idx="14">
                  <c:v>35842.999324706485</c:v>
                </c:pt>
                <c:pt idx="15">
                  <c:v>38381.302608370519</c:v>
                </c:pt>
                <c:pt idx="16">
                  <c:v>40623.437113630556</c:v>
                </c:pt>
                <c:pt idx="17">
                  <c:v>42361.486196223952</c:v>
                </c:pt>
                <c:pt idx="18">
                  <c:v>43739.449856150713</c:v>
                </c:pt>
                <c:pt idx="19">
                  <c:v>44498.762963142108</c:v>
                </c:pt>
                <c:pt idx="20">
                  <c:v>43277.80934882928</c:v>
                </c:pt>
                <c:pt idx="21">
                  <c:v>31108.136060788907</c:v>
                </c:pt>
                <c:pt idx="22">
                  <c:v>20601.984223415071</c:v>
                </c:pt>
                <c:pt idx="23">
                  <c:v>11726.650506252241</c:v>
                </c:pt>
                <c:pt idx="24">
                  <c:v>4009.8047924618186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2D-42C0-ACE5-F55D3B668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90304"/>
        <c:axId val="348290864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pPr>
                    <a:solidFill>
                      <a:srgbClr val="FFC000"/>
                    </a:solidFill>
                    <a:ln>
                      <a:solidFill>
                        <a:srgbClr val="FFC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'DCP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48281</c:v>
                      </c:pt>
                      <c:pt idx="14">
                        <c:v>56791</c:v>
                      </c:pt>
                      <c:pt idx="15">
                        <c:v>64249</c:v>
                      </c:pt>
                      <c:pt idx="16">
                        <c:v>69705</c:v>
                      </c:pt>
                      <c:pt idx="17">
                        <c:v>74941</c:v>
                      </c:pt>
                      <c:pt idx="18">
                        <c:v>79311</c:v>
                      </c:pt>
                      <c:pt idx="19">
                        <c:v>83644</c:v>
                      </c:pt>
                      <c:pt idx="20">
                        <c:v>87781</c:v>
                      </c:pt>
                      <c:pt idx="21">
                        <c:v>91368</c:v>
                      </c:pt>
                      <c:pt idx="22">
                        <c:v>94267</c:v>
                      </c:pt>
                      <c:pt idx="23">
                        <c:v>96873</c:v>
                      </c:pt>
                      <c:pt idx="24">
                        <c:v>99588</c:v>
                      </c:pt>
                      <c:pt idx="25">
                        <c:v>101382</c:v>
                      </c:pt>
                      <c:pt idx="26">
                        <c:v>103195</c:v>
                      </c:pt>
                      <c:pt idx="27">
                        <c:v>104677</c:v>
                      </c:pt>
                      <c:pt idx="28">
                        <c:v>106182</c:v>
                      </c:pt>
                      <c:pt idx="29">
                        <c:v>106950</c:v>
                      </c:pt>
                      <c:pt idx="30">
                        <c:v>107740</c:v>
                      </c:pt>
                      <c:pt idx="31">
                        <c:v>108523</c:v>
                      </c:pt>
                      <c:pt idx="32">
                        <c:v>109301</c:v>
                      </c:pt>
                      <c:pt idx="33">
                        <c:v>109702</c:v>
                      </c:pt>
                      <c:pt idx="34">
                        <c:v>110522</c:v>
                      </c:pt>
                      <c:pt idx="35">
                        <c:v>110941</c:v>
                      </c:pt>
                      <c:pt idx="36">
                        <c:v>111354</c:v>
                      </c:pt>
                      <c:pt idx="37">
                        <c:v>111779</c:v>
                      </c:pt>
                      <c:pt idx="38">
                        <c:v>112210</c:v>
                      </c:pt>
                      <c:pt idx="39">
                        <c:v>110941</c:v>
                      </c:pt>
                      <c:pt idx="40">
                        <c:v>109702</c:v>
                      </c:pt>
                      <c:pt idx="41">
                        <c:v>109301</c:v>
                      </c:pt>
                      <c:pt idx="42">
                        <c:v>108906</c:v>
                      </c:pt>
                      <c:pt idx="43">
                        <c:v>108523</c:v>
                      </c:pt>
                      <c:pt idx="44">
                        <c:v>108133</c:v>
                      </c:pt>
                      <c:pt idx="45">
                        <c:v>108133</c:v>
                      </c:pt>
                      <c:pt idx="46">
                        <c:v>108133</c:v>
                      </c:pt>
                      <c:pt idx="47">
                        <c:v>108133</c:v>
                      </c:pt>
                      <c:pt idx="48">
                        <c:v>108133</c:v>
                      </c:pt>
                      <c:pt idx="49">
                        <c:v>108133</c:v>
                      </c:pt>
                      <c:pt idx="50">
                        <c:v>108133</c:v>
                      </c:pt>
                      <c:pt idx="51">
                        <c:v>108133</c:v>
                      </c:pt>
                      <c:pt idx="52">
                        <c:v>108523</c:v>
                      </c:pt>
                      <c:pt idx="53">
                        <c:v>108523</c:v>
                      </c:pt>
                      <c:pt idx="54">
                        <c:v>108523</c:v>
                      </c:pt>
                      <c:pt idx="55">
                        <c:v>108906</c:v>
                      </c:pt>
                      <c:pt idx="56">
                        <c:v>108906</c:v>
                      </c:pt>
                      <c:pt idx="57">
                        <c:v>108906</c:v>
                      </c:pt>
                      <c:pt idx="58">
                        <c:v>109301</c:v>
                      </c:pt>
                      <c:pt idx="59">
                        <c:v>109301</c:v>
                      </c:pt>
                      <c:pt idx="60">
                        <c:v>109702</c:v>
                      </c:pt>
                      <c:pt idx="61">
                        <c:v>109702</c:v>
                      </c:pt>
                      <c:pt idx="62">
                        <c:v>109702</c:v>
                      </c:pt>
                      <c:pt idx="63">
                        <c:v>110110</c:v>
                      </c:pt>
                      <c:pt idx="64">
                        <c:v>110110</c:v>
                      </c:pt>
                      <c:pt idx="65">
                        <c:v>110522</c:v>
                      </c:pt>
                      <c:pt idx="66">
                        <c:v>110522</c:v>
                      </c:pt>
                      <c:pt idx="67">
                        <c:v>110522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482D-42C0-ACE5-F55D3B668206}"/>
                  </c:ext>
                </c:extLst>
              </c15:ser>
            </c15:filteredScatterSeries>
            <c15:filteredScatte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48281</c:v>
                      </c:pt>
                      <c:pt idx="14">
                        <c:v>56791</c:v>
                      </c:pt>
                      <c:pt idx="15">
                        <c:v>64249</c:v>
                      </c:pt>
                      <c:pt idx="16">
                        <c:v>69705</c:v>
                      </c:pt>
                      <c:pt idx="17">
                        <c:v>74941</c:v>
                      </c:pt>
                      <c:pt idx="18">
                        <c:v>79311</c:v>
                      </c:pt>
                      <c:pt idx="19">
                        <c:v>83644</c:v>
                      </c:pt>
                      <c:pt idx="20">
                        <c:v>87781</c:v>
                      </c:pt>
                      <c:pt idx="21">
                        <c:v>73240</c:v>
                      </c:pt>
                      <c:pt idx="22">
                        <c:v>61502</c:v>
                      </c:pt>
                      <c:pt idx="23">
                        <c:v>49495</c:v>
                      </c:pt>
                      <c:pt idx="24">
                        <c:v>39247</c:v>
                      </c:pt>
                      <c:pt idx="25">
                        <c:v>31533</c:v>
                      </c:pt>
                      <c:pt idx="26">
                        <c:v>25703</c:v>
                      </c:pt>
                      <c:pt idx="27">
                        <c:v>20495</c:v>
                      </c:pt>
                      <c:pt idx="28">
                        <c:v>16419</c:v>
                      </c:pt>
                      <c:pt idx="29">
                        <c:v>13389</c:v>
                      </c:pt>
                      <c:pt idx="30">
                        <c:v>10806</c:v>
                      </c:pt>
                      <c:pt idx="31">
                        <c:v>8167</c:v>
                      </c:pt>
                      <c:pt idx="32">
                        <c:v>5690</c:v>
                      </c:pt>
                      <c:pt idx="33">
                        <c:v>3380</c:v>
                      </c:pt>
                      <c:pt idx="34">
                        <c:v>1243</c:v>
                      </c:pt>
                      <c:pt idx="35">
                        <c:v>-930</c:v>
                      </c:pt>
                      <c:pt idx="36">
                        <c:v>-3139</c:v>
                      </c:pt>
                      <c:pt idx="37">
                        <c:v>-4938</c:v>
                      </c:pt>
                      <c:pt idx="38">
                        <c:v>-6980</c:v>
                      </c:pt>
                      <c:pt idx="39">
                        <c:v>-9280</c:v>
                      </c:pt>
                      <c:pt idx="40">
                        <c:v>-11380</c:v>
                      </c:pt>
                      <c:pt idx="41">
                        <c:v>-13507</c:v>
                      </c:pt>
                      <c:pt idx="42">
                        <c:v>-14941</c:v>
                      </c:pt>
                      <c:pt idx="43">
                        <c:v>-14941</c:v>
                      </c:pt>
                      <c:pt idx="44">
                        <c:v>-14941</c:v>
                      </c:pt>
                      <c:pt idx="45">
                        <c:v>-14941</c:v>
                      </c:pt>
                      <c:pt idx="46">
                        <c:v>-14941</c:v>
                      </c:pt>
                      <c:pt idx="47">
                        <c:v>-14941</c:v>
                      </c:pt>
                      <c:pt idx="48">
                        <c:v>-14941</c:v>
                      </c:pt>
                      <c:pt idx="49">
                        <c:v>-14941</c:v>
                      </c:pt>
                      <c:pt idx="50">
                        <c:v>-14941</c:v>
                      </c:pt>
                      <c:pt idx="51">
                        <c:v>-14941</c:v>
                      </c:pt>
                      <c:pt idx="52">
                        <c:v>-14941</c:v>
                      </c:pt>
                      <c:pt idx="53">
                        <c:v>-14941</c:v>
                      </c:pt>
                      <c:pt idx="54">
                        <c:v>-14941</c:v>
                      </c:pt>
                      <c:pt idx="55">
                        <c:v>-14941</c:v>
                      </c:pt>
                      <c:pt idx="56">
                        <c:v>-14941</c:v>
                      </c:pt>
                      <c:pt idx="57">
                        <c:v>-14941</c:v>
                      </c:pt>
                      <c:pt idx="58">
                        <c:v>-14941</c:v>
                      </c:pt>
                      <c:pt idx="59">
                        <c:v>-14941</c:v>
                      </c:pt>
                      <c:pt idx="60">
                        <c:v>-14941</c:v>
                      </c:pt>
                      <c:pt idx="61">
                        <c:v>-14941</c:v>
                      </c:pt>
                      <c:pt idx="62">
                        <c:v>-14941</c:v>
                      </c:pt>
                      <c:pt idx="63">
                        <c:v>-14941</c:v>
                      </c:pt>
                      <c:pt idx="64">
                        <c:v>-14941</c:v>
                      </c:pt>
                      <c:pt idx="65">
                        <c:v>-14941</c:v>
                      </c:pt>
                      <c:pt idx="66">
                        <c:v>-14941</c:v>
                      </c:pt>
                      <c:pt idx="67">
                        <c:v>-14941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482D-42C0-ACE5-F55D3B668206}"/>
                  </c:ext>
                </c:extLst>
              </c15:ser>
            </c15:filteredScatterSeries>
            <c15:filteredScatterSeries>
              <c15:ser>
                <c:idx val="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48264.565121916312</c:v>
                      </c:pt>
                      <c:pt idx="14">
                        <c:v>56485.999324706485</c:v>
                      </c:pt>
                      <c:pt idx="15">
                        <c:v>63383.302608370519</c:v>
                      </c:pt>
                      <c:pt idx="16">
                        <c:v>68108.437113630556</c:v>
                      </c:pt>
                      <c:pt idx="17">
                        <c:v>71975.486196223952</c:v>
                      </c:pt>
                      <c:pt idx="18">
                        <c:v>75274.449856150721</c:v>
                      </c:pt>
                      <c:pt idx="19">
                        <c:v>77905.7629631421</c:v>
                      </c:pt>
                      <c:pt idx="20">
                        <c:v>79292.80934882928</c:v>
                      </c:pt>
                      <c:pt idx="21">
                        <c:v>84225.136060788907</c:v>
                      </c:pt>
                      <c:pt idx="22">
                        <c:v>89309.984223415071</c:v>
                      </c:pt>
                      <c:pt idx="23">
                        <c:v>96741.650506252248</c:v>
                      </c:pt>
                      <c:pt idx="24">
                        <c:v>105431.80479246181</c:v>
                      </c:pt>
                      <c:pt idx="25">
                        <c:v>117492.72618573236</c:v>
                      </c:pt>
                      <c:pt idx="26">
                        <c:v>78435.006507457612</c:v>
                      </c:pt>
                      <c:pt idx="27">
                        <c:v>62158.599075558312</c:v>
                      </c:pt>
                      <c:pt idx="28">
                        <c:v>50156.782993723027</c:v>
                      </c:pt>
                      <c:pt idx="29">
                        <c:v>40117.311964712535</c:v>
                      </c:pt>
                      <c:pt idx="30">
                        <c:v>31485.885023820934</c:v>
                      </c:pt>
                      <c:pt idx="31">
                        <c:v>33156.50217104824</c:v>
                      </c:pt>
                      <c:pt idx="32">
                        <c:v>23494.163406394458</c:v>
                      </c:pt>
                      <c:pt idx="33">
                        <c:v>14647.868729859576</c:v>
                      </c:pt>
                      <c:pt idx="34">
                        <c:v>6876.5962804262817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482D-42C0-ACE5-F55D3B668206}"/>
                  </c:ext>
                </c:extLst>
              </c15:ser>
            </c15:filteredScatterSeries>
          </c:ext>
        </c:extLst>
      </c:scatterChart>
      <c:valAx>
        <c:axId val="348290304"/>
        <c:scaling>
          <c:orientation val="minMax"/>
          <c:max val="2080"/>
          <c:min val="2010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9164205612426"/>
              <c:y val="0.95877308759676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290864"/>
        <c:crossesAt val="0"/>
        <c:crossBetween val="midCat"/>
      </c:valAx>
      <c:valAx>
        <c:axId val="34829086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Exposed Playa (acres)</a:t>
                </a:r>
              </a:p>
            </c:rich>
          </c:tx>
          <c:layout>
            <c:manualLayout>
              <c:xMode val="edge"/>
              <c:yMode val="edge"/>
              <c:x val="1.2002558138587565E-2"/>
              <c:y val="0.452540930275789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290304"/>
        <c:crossesAt val="-2000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937773020633537"/>
          <c:y val="0.31318479350665107"/>
          <c:w val="0.28235834719852482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Playa Exposure Prediction, Worst Case QSA plus 300</a:t>
            </a:r>
            <a:r>
              <a:rPr lang="en-US" baseline="0"/>
              <a:t> KAFY IID DCP Storage</a:t>
            </a:r>
            <a:endParaRPr lang="en-US"/>
          </a:p>
        </c:rich>
      </c:tx>
      <c:layout>
        <c:manualLayout>
          <c:xMode val="edge"/>
          <c:yMode val="edge"/>
          <c:x val="0.26330208454764148"/>
          <c:y val="2.6845604153495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39496464085687E-2"/>
          <c:y val="0.10354749560903685"/>
          <c:w val="0.91661423605442749"/>
          <c:h val="0.844679107699643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Balance'!$H$33:$BW$33</c:f>
              <c:numCache>
                <c:formatCode>#,##0</c:formatCode>
                <c:ptCount val="68"/>
                <c:pt idx="0">
                  <c:v>0</c:v>
                </c:pt>
                <c:pt idx="1">
                  <c:v>605</c:v>
                </c:pt>
                <c:pt idx="2">
                  <c:v>1007</c:v>
                </c:pt>
                <c:pt idx="3">
                  <c:v>1207</c:v>
                </c:pt>
                <c:pt idx="4">
                  <c:v>1606</c:v>
                </c:pt>
                <c:pt idx="5">
                  <c:v>2003</c:v>
                </c:pt>
                <c:pt idx="6">
                  <c:v>2397</c:v>
                </c:pt>
                <c:pt idx="7">
                  <c:v>2594</c:v>
                </c:pt>
                <c:pt idx="8">
                  <c:v>2990</c:v>
                </c:pt>
                <c:pt idx="9">
                  <c:v>3189</c:v>
                </c:pt>
                <c:pt idx="10">
                  <c:v>3389</c:v>
                </c:pt>
                <c:pt idx="11">
                  <c:v>3787</c:v>
                </c:pt>
                <c:pt idx="12">
                  <c:v>3992</c:v>
                </c:pt>
                <c:pt idx="13">
                  <c:v>4198</c:v>
                </c:pt>
                <c:pt idx="14">
                  <c:v>4626</c:v>
                </c:pt>
                <c:pt idx="15">
                  <c:v>4626</c:v>
                </c:pt>
                <c:pt idx="16">
                  <c:v>5059</c:v>
                </c:pt>
                <c:pt idx="17">
                  <c:v>5280</c:v>
                </c:pt>
                <c:pt idx="18">
                  <c:v>5501</c:v>
                </c:pt>
                <c:pt idx="19">
                  <c:v>5725</c:v>
                </c:pt>
                <c:pt idx="20">
                  <c:v>5953</c:v>
                </c:pt>
                <c:pt idx="21">
                  <c:v>6185</c:v>
                </c:pt>
                <c:pt idx="22">
                  <c:v>6419</c:v>
                </c:pt>
                <c:pt idx="23">
                  <c:v>6658</c:v>
                </c:pt>
                <c:pt idx="24">
                  <c:v>6903</c:v>
                </c:pt>
                <c:pt idx="25">
                  <c:v>7154</c:v>
                </c:pt>
                <c:pt idx="26">
                  <c:v>7154</c:v>
                </c:pt>
                <c:pt idx="27">
                  <c:v>7410</c:v>
                </c:pt>
                <c:pt idx="28">
                  <c:v>7675</c:v>
                </c:pt>
                <c:pt idx="29">
                  <c:v>7945</c:v>
                </c:pt>
                <c:pt idx="30">
                  <c:v>7945</c:v>
                </c:pt>
                <c:pt idx="31">
                  <c:v>8212</c:v>
                </c:pt>
                <c:pt idx="32">
                  <c:v>8472</c:v>
                </c:pt>
                <c:pt idx="33">
                  <c:v>8472</c:v>
                </c:pt>
                <c:pt idx="34">
                  <c:v>8722</c:v>
                </c:pt>
                <c:pt idx="35">
                  <c:v>8973</c:v>
                </c:pt>
                <c:pt idx="36">
                  <c:v>8973</c:v>
                </c:pt>
                <c:pt idx="37">
                  <c:v>9224</c:v>
                </c:pt>
                <c:pt idx="38">
                  <c:v>9224</c:v>
                </c:pt>
                <c:pt idx="39">
                  <c:v>9473</c:v>
                </c:pt>
                <c:pt idx="40">
                  <c:v>9724</c:v>
                </c:pt>
                <c:pt idx="41">
                  <c:v>9724</c:v>
                </c:pt>
                <c:pt idx="42">
                  <c:v>9976</c:v>
                </c:pt>
                <c:pt idx="43">
                  <c:v>9976</c:v>
                </c:pt>
                <c:pt idx="44">
                  <c:v>10231</c:v>
                </c:pt>
                <c:pt idx="45">
                  <c:v>10231</c:v>
                </c:pt>
                <c:pt idx="46">
                  <c:v>10495</c:v>
                </c:pt>
                <c:pt idx="47">
                  <c:v>10495</c:v>
                </c:pt>
                <c:pt idx="48">
                  <c:v>10756</c:v>
                </c:pt>
                <c:pt idx="49">
                  <c:v>10756</c:v>
                </c:pt>
                <c:pt idx="50">
                  <c:v>11021</c:v>
                </c:pt>
                <c:pt idx="51">
                  <c:v>11289</c:v>
                </c:pt>
                <c:pt idx="52">
                  <c:v>11289</c:v>
                </c:pt>
                <c:pt idx="53">
                  <c:v>11559</c:v>
                </c:pt>
                <c:pt idx="54">
                  <c:v>11559</c:v>
                </c:pt>
                <c:pt idx="55">
                  <c:v>11832</c:v>
                </c:pt>
                <c:pt idx="56">
                  <c:v>11832</c:v>
                </c:pt>
                <c:pt idx="57">
                  <c:v>12113</c:v>
                </c:pt>
                <c:pt idx="58">
                  <c:v>12113</c:v>
                </c:pt>
                <c:pt idx="59">
                  <c:v>12113</c:v>
                </c:pt>
                <c:pt idx="60">
                  <c:v>12398</c:v>
                </c:pt>
                <c:pt idx="61">
                  <c:v>12398</c:v>
                </c:pt>
                <c:pt idx="62">
                  <c:v>12692</c:v>
                </c:pt>
                <c:pt idx="63">
                  <c:v>12692</c:v>
                </c:pt>
                <c:pt idx="64">
                  <c:v>13005</c:v>
                </c:pt>
                <c:pt idx="65">
                  <c:v>13005</c:v>
                </c:pt>
                <c:pt idx="66">
                  <c:v>13332</c:v>
                </c:pt>
                <c:pt idx="67">
                  <c:v>13332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0B-4A6F-A24B-8FF210068B67}"/>
            </c:ext>
          </c:extLst>
        </c:ser>
        <c:ser>
          <c:idx val="4"/>
          <c:order val="4"/>
          <c:tx>
            <c:strRef>
              <c:f>'DCP QSA Water &amp; Salt Balance'!$B$1</c:f>
              <c:strCache>
                <c:ptCount val="1"/>
                <c:pt idx="0">
                  <c:v>Salton Sea with DCP 300 KAFY 2020 + QSA Impacts, No Water Import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'DCP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30623</c:v>
                </c:pt>
                <c:pt idx="12">
                  <c:v>38912</c:v>
                </c:pt>
                <c:pt idx="13">
                  <c:v>48281</c:v>
                </c:pt>
                <c:pt idx="14">
                  <c:v>56791</c:v>
                </c:pt>
                <c:pt idx="15">
                  <c:v>64249</c:v>
                </c:pt>
                <c:pt idx="16">
                  <c:v>69705</c:v>
                </c:pt>
                <c:pt idx="17">
                  <c:v>74941</c:v>
                </c:pt>
                <c:pt idx="18">
                  <c:v>79311</c:v>
                </c:pt>
                <c:pt idx="19">
                  <c:v>83644</c:v>
                </c:pt>
                <c:pt idx="20">
                  <c:v>87781</c:v>
                </c:pt>
                <c:pt idx="21">
                  <c:v>91368</c:v>
                </c:pt>
                <c:pt idx="22">
                  <c:v>94267</c:v>
                </c:pt>
                <c:pt idx="23">
                  <c:v>96873</c:v>
                </c:pt>
                <c:pt idx="24">
                  <c:v>99588</c:v>
                </c:pt>
                <c:pt idx="25">
                  <c:v>101382</c:v>
                </c:pt>
                <c:pt idx="26">
                  <c:v>103195</c:v>
                </c:pt>
                <c:pt idx="27">
                  <c:v>104677</c:v>
                </c:pt>
                <c:pt idx="28">
                  <c:v>106182</c:v>
                </c:pt>
                <c:pt idx="29">
                  <c:v>106950</c:v>
                </c:pt>
                <c:pt idx="30">
                  <c:v>107740</c:v>
                </c:pt>
                <c:pt idx="31">
                  <c:v>108523</c:v>
                </c:pt>
                <c:pt idx="32">
                  <c:v>109301</c:v>
                </c:pt>
                <c:pt idx="33">
                  <c:v>109702</c:v>
                </c:pt>
                <c:pt idx="34">
                  <c:v>110522</c:v>
                </c:pt>
                <c:pt idx="35">
                  <c:v>110941</c:v>
                </c:pt>
                <c:pt idx="36">
                  <c:v>111354</c:v>
                </c:pt>
                <c:pt idx="37">
                  <c:v>111779</c:v>
                </c:pt>
                <c:pt idx="38">
                  <c:v>112210</c:v>
                </c:pt>
                <c:pt idx="39">
                  <c:v>110941</c:v>
                </c:pt>
                <c:pt idx="40">
                  <c:v>109702</c:v>
                </c:pt>
                <c:pt idx="41">
                  <c:v>109301</c:v>
                </c:pt>
                <c:pt idx="42">
                  <c:v>108906</c:v>
                </c:pt>
                <c:pt idx="43">
                  <c:v>108523</c:v>
                </c:pt>
                <c:pt idx="44">
                  <c:v>108133</c:v>
                </c:pt>
                <c:pt idx="45">
                  <c:v>108133</c:v>
                </c:pt>
                <c:pt idx="46">
                  <c:v>108133</c:v>
                </c:pt>
                <c:pt idx="47">
                  <c:v>108133</c:v>
                </c:pt>
                <c:pt idx="48">
                  <c:v>108133</c:v>
                </c:pt>
                <c:pt idx="49">
                  <c:v>108133</c:v>
                </c:pt>
                <c:pt idx="50">
                  <c:v>108133</c:v>
                </c:pt>
                <c:pt idx="51">
                  <c:v>108133</c:v>
                </c:pt>
                <c:pt idx="52">
                  <c:v>108523</c:v>
                </c:pt>
                <c:pt idx="53">
                  <c:v>108523</c:v>
                </c:pt>
                <c:pt idx="54">
                  <c:v>108523</c:v>
                </c:pt>
                <c:pt idx="55">
                  <c:v>108906</c:v>
                </c:pt>
                <c:pt idx="56">
                  <c:v>108906</c:v>
                </c:pt>
                <c:pt idx="57">
                  <c:v>108906</c:v>
                </c:pt>
                <c:pt idx="58">
                  <c:v>109301</c:v>
                </c:pt>
                <c:pt idx="59">
                  <c:v>109301</c:v>
                </c:pt>
                <c:pt idx="60">
                  <c:v>109702</c:v>
                </c:pt>
                <c:pt idx="61">
                  <c:v>109702</c:v>
                </c:pt>
                <c:pt idx="62">
                  <c:v>109702</c:v>
                </c:pt>
                <c:pt idx="63">
                  <c:v>110110</c:v>
                </c:pt>
                <c:pt idx="64">
                  <c:v>110110</c:v>
                </c:pt>
                <c:pt idx="65">
                  <c:v>110522</c:v>
                </c:pt>
                <c:pt idx="66">
                  <c:v>110522</c:v>
                </c:pt>
                <c:pt idx="67">
                  <c:v>110522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0B-4A6F-A24B-8FF210068B67}"/>
            </c:ext>
          </c:extLst>
        </c:ser>
        <c:ser>
          <c:idx val="6"/>
          <c:order val="5"/>
          <c:tx>
            <c:strRef>
              <c:f>'WI DCP QSA Water &amp; Salt Balance'!$B$1</c:f>
              <c:strCache>
                <c:ptCount val="1"/>
                <c:pt idx="0">
                  <c:v>Salton Sea with DCP 300 KAFY 2020 + QSA,  Water Import 900 KAFY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'WI 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DCP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30623</c:v>
                </c:pt>
                <c:pt idx="12">
                  <c:v>38912</c:v>
                </c:pt>
                <c:pt idx="13">
                  <c:v>48281</c:v>
                </c:pt>
                <c:pt idx="14">
                  <c:v>56791</c:v>
                </c:pt>
                <c:pt idx="15">
                  <c:v>64249</c:v>
                </c:pt>
                <c:pt idx="16">
                  <c:v>69705</c:v>
                </c:pt>
                <c:pt idx="17">
                  <c:v>74941</c:v>
                </c:pt>
                <c:pt idx="18">
                  <c:v>79311</c:v>
                </c:pt>
                <c:pt idx="19">
                  <c:v>83644</c:v>
                </c:pt>
                <c:pt idx="20">
                  <c:v>87781</c:v>
                </c:pt>
                <c:pt idx="21">
                  <c:v>73240</c:v>
                </c:pt>
                <c:pt idx="22">
                  <c:v>61502</c:v>
                </c:pt>
                <c:pt idx="23">
                  <c:v>49495</c:v>
                </c:pt>
                <c:pt idx="24">
                  <c:v>39247</c:v>
                </c:pt>
                <c:pt idx="25">
                  <c:v>31533</c:v>
                </c:pt>
                <c:pt idx="26">
                  <c:v>25703</c:v>
                </c:pt>
                <c:pt idx="27">
                  <c:v>20495</c:v>
                </c:pt>
                <c:pt idx="28">
                  <c:v>16419</c:v>
                </c:pt>
                <c:pt idx="29">
                  <c:v>13389</c:v>
                </c:pt>
                <c:pt idx="30">
                  <c:v>10806</c:v>
                </c:pt>
                <c:pt idx="31">
                  <c:v>8167</c:v>
                </c:pt>
                <c:pt idx="32">
                  <c:v>5690</c:v>
                </c:pt>
                <c:pt idx="33">
                  <c:v>3380</c:v>
                </c:pt>
                <c:pt idx="34">
                  <c:v>1243</c:v>
                </c:pt>
                <c:pt idx="35">
                  <c:v>-930</c:v>
                </c:pt>
                <c:pt idx="36">
                  <c:v>-3139</c:v>
                </c:pt>
                <c:pt idx="37">
                  <c:v>-4938</c:v>
                </c:pt>
                <c:pt idx="38">
                  <c:v>-6980</c:v>
                </c:pt>
                <c:pt idx="39">
                  <c:v>-9280</c:v>
                </c:pt>
                <c:pt idx="40">
                  <c:v>-11380</c:v>
                </c:pt>
                <c:pt idx="41">
                  <c:v>-13507</c:v>
                </c:pt>
                <c:pt idx="42">
                  <c:v>-14941</c:v>
                </c:pt>
                <c:pt idx="43">
                  <c:v>-14941</c:v>
                </c:pt>
                <c:pt idx="44">
                  <c:v>-14941</c:v>
                </c:pt>
                <c:pt idx="45">
                  <c:v>-14941</c:v>
                </c:pt>
                <c:pt idx="46">
                  <c:v>-14941</c:v>
                </c:pt>
                <c:pt idx="47">
                  <c:v>-14941</c:v>
                </c:pt>
                <c:pt idx="48">
                  <c:v>-14941</c:v>
                </c:pt>
                <c:pt idx="49">
                  <c:v>-14941</c:v>
                </c:pt>
                <c:pt idx="50">
                  <c:v>-14941</c:v>
                </c:pt>
                <c:pt idx="51">
                  <c:v>-14941</c:v>
                </c:pt>
                <c:pt idx="52">
                  <c:v>-14941</c:v>
                </c:pt>
                <c:pt idx="53">
                  <c:v>-14941</c:v>
                </c:pt>
                <c:pt idx="54">
                  <c:v>-14941</c:v>
                </c:pt>
                <c:pt idx="55">
                  <c:v>-14941</c:v>
                </c:pt>
                <c:pt idx="56">
                  <c:v>-14941</c:v>
                </c:pt>
                <c:pt idx="57">
                  <c:v>-14941</c:v>
                </c:pt>
                <c:pt idx="58">
                  <c:v>-14941</c:v>
                </c:pt>
                <c:pt idx="59">
                  <c:v>-14941</c:v>
                </c:pt>
                <c:pt idx="60">
                  <c:v>-14941</c:v>
                </c:pt>
                <c:pt idx="61">
                  <c:v>-14941</c:v>
                </c:pt>
                <c:pt idx="62">
                  <c:v>-14941</c:v>
                </c:pt>
                <c:pt idx="63">
                  <c:v>-14941</c:v>
                </c:pt>
                <c:pt idx="64">
                  <c:v>-14941</c:v>
                </c:pt>
                <c:pt idx="65">
                  <c:v>-14941</c:v>
                </c:pt>
                <c:pt idx="66">
                  <c:v>-14941</c:v>
                </c:pt>
                <c:pt idx="67">
                  <c:v>-14941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0B-4A6F-A24B-8FF210068B67}"/>
            </c:ext>
          </c:extLst>
        </c:ser>
        <c:ser>
          <c:idx val="5"/>
          <c:order val="6"/>
          <c:tx>
            <c:strRef>
              <c:f>'WISER DCP QSA Wtr &amp; Slt Balance'!$B$1</c:f>
              <c:strCache>
                <c:ptCount val="1"/>
                <c:pt idx="0">
                  <c:v>Salton Sea DCP, QSA, Ocean Water Import 900 KAFY, Salt Extraction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30623</c:v>
                </c:pt>
                <c:pt idx="12">
                  <c:v>38912</c:v>
                </c:pt>
                <c:pt idx="13">
                  <c:v>48264.565121916312</c:v>
                </c:pt>
                <c:pt idx="14">
                  <c:v>56485.999324706485</c:v>
                </c:pt>
                <c:pt idx="15">
                  <c:v>63383.302608370519</c:v>
                </c:pt>
                <c:pt idx="16">
                  <c:v>68108.437113630556</c:v>
                </c:pt>
                <c:pt idx="17">
                  <c:v>71975.486196223952</c:v>
                </c:pt>
                <c:pt idx="18">
                  <c:v>75274.449856150721</c:v>
                </c:pt>
                <c:pt idx="19">
                  <c:v>77905.7629631421</c:v>
                </c:pt>
                <c:pt idx="20">
                  <c:v>79292.80934882928</c:v>
                </c:pt>
                <c:pt idx="21">
                  <c:v>84225.136060788907</c:v>
                </c:pt>
                <c:pt idx="22">
                  <c:v>89309.984223415071</c:v>
                </c:pt>
                <c:pt idx="23">
                  <c:v>96741.650506252248</c:v>
                </c:pt>
                <c:pt idx="24">
                  <c:v>105431.80479246181</c:v>
                </c:pt>
                <c:pt idx="25">
                  <c:v>117492.72618573236</c:v>
                </c:pt>
                <c:pt idx="26">
                  <c:v>78435.006507457612</c:v>
                </c:pt>
                <c:pt idx="27">
                  <c:v>62158.599075558312</c:v>
                </c:pt>
                <c:pt idx="28">
                  <c:v>50156.782993723027</c:v>
                </c:pt>
                <c:pt idx="29">
                  <c:v>40117.311964712535</c:v>
                </c:pt>
                <c:pt idx="30">
                  <c:v>31485.885023820934</c:v>
                </c:pt>
                <c:pt idx="31">
                  <c:v>33156.50217104824</c:v>
                </c:pt>
                <c:pt idx="32">
                  <c:v>23494.163406394458</c:v>
                </c:pt>
                <c:pt idx="33">
                  <c:v>14647.868729859576</c:v>
                </c:pt>
                <c:pt idx="34">
                  <c:v>6876.5962804262817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0B-4A6F-A24B-8FF210068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105456"/>
        <c:axId val="35010601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Conditions with QSA Impacts, No Water Import</c:v>
                      </c:pt>
                    </c:strCache>
                  </c:strRef>
                </c:tx>
                <c:spPr>
                  <a:ln>
                    <a:solidFill>
                      <a:srgbClr val="C00000"/>
                    </a:solidFill>
                  </a:ln>
                </c:spPr>
                <c:marker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26348</c:v>
                      </c:pt>
                      <c:pt idx="12">
                        <c:v>29715</c:v>
                      </c:pt>
                      <c:pt idx="13">
                        <c:v>32781</c:v>
                      </c:pt>
                      <c:pt idx="14">
                        <c:v>36148</c:v>
                      </c:pt>
                      <c:pt idx="15">
                        <c:v>39247</c:v>
                      </c:pt>
                      <c:pt idx="16">
                        <c:v>42509</c:v>
                      </c:pt>
                      <c:pt idx="17">
                        <c:v>45609</c:v>
                      </c:pt>
                      <c:pt idx="18">
                        <c:v>48691</c:v>
                      </c:pt>
                      <c:pt idx="19">
                        <c:v>51501</c:v>
                      </c:pt>
                      <c:pt idx="20">
                        <c:v>53387</c:v>
                      </c:pt>
                      <c:pt idx="21">
                        <c:v>55281</c:v>
                      </c:pt>
                      <c:pt idx="22">
                        <c:v>57173</c:v>
                      </c:pt>
                      <c:pt idx="23">
                        <c:v>58297</c:v>
                      </c:pt>
                      <c:pt idx="24">
                        <c:v>59718</c:v>
                      </c:pt>
                      <c:pt idx="25">
                        <c:v>60780</c:v>
                      </c:pt>
                      <c:pt idx="26">
                        <c:v>61875</c:v>
                      </c:pt>
                      <c:pt idx="27">
                        <c:v>62576</c:v>
                      </c:pt>
                      <c:pt idx="28">
                        <c:v>63252</c:v>
                      </c:pt>
                      <c:pt idx="29">
                        <c:v>63919</c:v>
                      </c:pt>
                      <c:pt idx="30">
                        <c:v>64574</c:v>
                      </c:pt>
                      <c:pt idx="31">
                        <c:v>64892</c:v>
                      </c:pt>
                      <c:pt idx="32">
                        <c:v>65520</c:v>
                      </c:pt>
                      <c:pt idx="33">
                        <c:v>65830</c:v>
                      </c:pt>
                      <c:pt idx="34">
                        <c:v>66133</c:v>
                      </c:pt>
                      <c:pt idx="35">
                        <c:v>66439</c:v>
                      </c:pt>
                      <c:pt idx="36">
                        <c:v>67051</c:v>
                      </c:pt>
                      <c:pt idx="37">
                        <c:v>67356</c:v>
                      </c:pt>
                      <c:pt idx="38">
                        <c:v>67356</c:v>
                      </c:pt>
                      <c:pt idx="39">
                        <c:v>66744</c:v>
                      </c:pt>
                      <c:pt idx="40">
                        <c:v>66133</c:v>
                      </c:pt>
                      <c:pt idx="41">
                        <c:v>65520</c:v>
                      </c:pt>
                      <c:pt idx="42">
                        <c:v>65209</c:v>
                      </c:pt>
                      <c:pt idx="43">
                        <c:v>64892</c:v>
                      </c:pt>
                      <c:pt idx="44">
                        <c:v>64574</c:v>
                      </c:pt>
                      <c:pt idx="45">
                        <c:v>64249</c:v>
                      </c:pt>
                      <c:pt idx="46">
                        <c:v>63919</c:v>
                      </c:pt>
                      <c:pt idx="47">
                        <c:v>63588</c:v>
                      </c:pt>
                      <c:pt idx="48">
                        <c:v>63588</c:v>
                      </c:pt>
                      <c:pt idx="49">
                        <c:v>63252</c:v>
                      </c:pt>
                      <c:pt idx="50">
                        <c:v>63252</c:v>
                      </c:pt>
                      <c:pt idx="51">
                        <c:v>63252</c:v>
                      </c:pt>
                      <c:pt idx="52">
                        <c:v>63252</c:v>
                      </c:pt>
                      <c:pt idx="53">
                        <c:v>63252</c:v>
                      </c:pt>
                      <c:pt idx="54">
                        <c:v>63252</c:v>
                      </c:pt>
                      <c:pt idx="55">
                        <c:v>63252</c:v>
                      </c:pt>
                      <c:pt idx="56">
                        <c:v>63252</c:v>
                      </c:pt>
                      <c:pt idx="57">
                        <c:v>63252</c:v>
                      </c:pt>
                      <c:pt idx="58">
                        <c:v>63588</c:v>
                      </c:pt>
                      <c:pt idx="59">
                        <c:v>63588</c:v>
                      </c:pt>
                      <c:pt idx="60">
                        <c:v>63588</c:v>
                      </c:pt>
                      <c:pt idx="61">
                        <c:v>63588</c:v>
                      </c:pt>
                      <c:pt idx="62">
                        <c:v>63919</c:v>
                      </c:pt>
                      <c:pt idx="63">
                        <c:v>63919</c:v>
                      </c:pt>
                      <c:pt idx="64">
                        <c:v>63919</c:v>
                      </c:pt>
                      <c:pt idx="65">
                        <c:v>64249</c:v>
                      </c:pt>
                      <c:pt idx="66">
                        <c:v>64249</c:v>
                      </c:pt>
                      <c:pt idx="67">
                        <c:v>64249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E50B-4A6F-A24B-8FF210068B6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26348</c:v>
                      </c:pt>
                      <c:pt idx="12">
                        <c:v>29715</c:v>
                      </c:pt>
                      <c:pt idx="13">
                        <c:v>32781</c:v>
                      </c:pt>
                      <c:pt idx="14">
                        <c:v>36148</c:v>
                      </c:pt>
                      <c:pt idx="15">
                        <c:v>39247</c:v>
                      </c:pt>
                      <c:pt idx="16">
                        <c:v>42509</c:v>
                      </c:pt>
                      <c:pt idx="17">
                        <c:v>45609</c:v>
                      </c:pt>
                      <c:pt idx="18">
                        <c:v>48691</c:v>
                      </c:pt>
                      <c:pt idx="19">
                        <c:v>51501</c:v>
                      </c:pt>
                      <c:pt idx="20">
                        <c:v>53387</c:v>
                      </c:pt>
                      <c:pt idx="21">
                        <c:v>45609</c:v>
                      </c:pt>
                      <c:pt idx="22">
                        <c:v>39587</c:v>
                      </c:pt>
                      <c:pt idx="23">
                        <c:v>34394</c:v>
                      </c:pt>
                      <c:pt idx="24">
                        <c:v>30623</c:v>
                      </c:pt>
                      <c:pt idx="25">
                        <c:v>27276</c:v>
                      </c:pt>
                      <c:pt idx="26">
                        <c:v>24035</c:v>
                      </c:pt>
                      <c:pt idx="27">
                        <c:v>21289</c:v>
                      </c:pt>
                      <c:pt idx="28">
                        <c:v>19224</c:v>
                      </c:pt>
                      <c:pt idx="29">
                        <c:v>17410</c:v>
                      </c:pt>
                      <c:pt idx="30">
                        <c:v>15725</c:v>
                      </c:pt>
                      <c:pt idx="31">
                        <c:v>14198</c:v>
                      </c:pt>
                      <c:pt idx="32">
                        <c:v>12990</c:v>
                      </c:pt>
                      <c:pt idx="33">
                        <c:v>11805</c:v>
                      </c:pt>
                      <c:pt idx="34">
                        <c:v>10806</c:v>
                      </c:pt>
                      <c:pt idx="35">
                        <c:v>9594</c:v>
                      </c:pt>
                      <c:pt idx="36">
                        <c:v>8576</c:v>
                      </c:pt>
                      <c:pt idx="37">
                        <c:v>7756</c:v>
                      </c:pt>
                      <c:pt idx="38">
                        <c:v>6725</c:v>
                      </c:pt>
                      <c:pt idx="39">
                        <c:v>5482</c:v>
                      </c:pt>
                      <c:pt idx="40">
                        <c:v>4015</c:v>
                      </c:pt>
                      <c:pt idx="41">
                        <c:v>2956</c:v>
                      </c:pt>
                      <c:pt idx="42">
                        <c:v>1674</c:v>
                      </c:pt>
                      <c:pt idx="43">
                        <c:v>595</c:v>
                      </c:pt>
                      <c:pt idx="44">
                        <c:v>-492</c:v>
                      </c:pt>
                      <c:pt idx="45">
                        <c:v>-1589</c:v>
                      </c:pt>
                      <c:pt idx="46">
                        <c:v>-2472</c:v>
                      </c:pt>
                      <c:pt idx="47">
                        <c:v>-3361</c:v>
                      </c:pt>
                      <c:pt idx="48">
                        <c:v>-4263</c:v>
                      </c:pt>
                      <c:pt idx="49">
                        <c:v>-5163</c:v>
                      </c:pt>
                      <c:pt idx="50">
                        <c:v>-5842</c:v>
                      </c:pt>
                      <c:pt idx="51">
                        <c:v>-6751</c:v>
                      </c:pt>
                      <c:pt idx="52">
                        <c:v>-7437</c:v>
                      </c:pt>
                      <c:pt idx="53">
                        <c:v>-8126</c:v>
                      </c:pt>
                      <c:pt idx="54">
                        <c:v>-8586</c:v>
                      </c:pt>
                      <c:pt idx="55">
                        <c:v>-9280</c:v>
                      </c:pt>
                      <c:pt idx="56">
                        <c:v>-9977</c:v>
                      </c:pt>
                      <c:pt idx="57">
                        <c:v>-10443</c:v>
                      </c:pt>
                      <c:pt idx="58">
                        <c:v>-10911</c:v>
                      </c:pt>
                      <c:pt idx="59">
                        <c:v>-11380</c:v>
                      </c:pt>
                      <c:pt idx="60">
                        <c:v>-12086</c:v>
                      </c:pt>
                      <c:pt idx="61">
                        <c:v>-12558</c:v>
                      </c:pt>
                      <c:pt idx="62">
                        <c:v>-13032</c:v>
                      </c:pt>
                      <c:pt idx="63">
                        <c:v>-13269</c:v>
                      </c:pt>
                      <c:pt idx="64">
                        <c:v>-13745</c:v>
                      </c:pt>
                      <c:pt idx="65">
                        <c:v>-14222</c:v>
                      </c:pt>
                      <c:pt idx="66">
                        <c:v>-14461</c:v>
                      </c:pt>
                      <c:pt idx="67">
                        <c:v>-14941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E50B-4A6F-A24B-8FF210068B67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QSA, Distilled Ocean Water Import, Salt Extraction</c:v>
                      </c:pt>
                    </c:strCache>
                  </c:strRef>
                </c:tx>
                <c:spPr>
                  <a:ln>
                    <a:solidFill>
                      <a:srgbClr val="0070C0"/>
                    </a:solidFill>
                  </a:ln>
                </c:spPr>
                <c:marker>
                  <c:spPr>
                    <a:solidFill>
                      <a:srgbClr val="0070C0"/>
                    </a:solidFill>
                    <a:ln>
                      <a:solidFill>
                        <a:srgbClr val="0070C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26348</c:v>
                      </c:pt>
                      <c:pt idx="12">
                        <c:v>29715</c:v>
                      </c:pt>
                      <c:pt idx="13">
                        <c:v>32764.565121916312</c:v>
                      </c:pt>
                      <c:pt idx="14">
                        <c:v>35842.999324706485</c:v>
                      </c:pt>
                      <c:pt idx="15">
                        <c:v>38381.302608370519</c:v>
                      </c:pt>
                      <c:pt idx="16">
                        <c:v>40623.437113630556</c:v>
                      </c:pt>
                      <c:pt idx="17">
                        <c:v>42361.486196223952</c:v>
                      </c:pt>
                      <c:pt idx="18">
                        <c:v>43739.449856150713</c:v>
                      </c:pt>
                      <c:pt idx="19">
                        <c:v>44498.762963142108</c:v>
                      </c:pt>
                      <c:pt idx="20">
                        <c:v>43277.80934882928</c:v>
                      </c:pt>
                      <c:pt idx="21">
                        <c:v>31108.136060788907</c:v>
                      </c:pt>
                      <c:pt idx="22">
                        <c:v>20601.984223415071</c:v>
                      </c:pt>
                      <c:pt idx="23">
                        <c:v>11726.650506252241</c:v>
                      </c:pt>
                      <c:pt idx="24">
                        <c:v>4009.8047924618186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E50B-4A6F-A24B-8FF210068B67}"/>
                  </c:ext>
                </c:extLst>
              </c15:ser>
            </c15:filteredScatterSeries>
          </c:ext>
        </c:extLst>
      </c:scatterChart>
      <c:valAx>
        <c:axId val="350105456"/>
        <c:scaling>
          <c:orientation val="minMax"/>
          <c:max val="2080"/>
          <c:min val="2010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9164205612426"/>
              <c:y val="0.95877308759676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106016"/>
        <c:crossesAt val="0"/>
        <c:crossBetween val="midCat"/>
      </c:valAx>
      <c:valAx>
        <c:axId val="350106016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Exposed Playa (acres)</a:t>
                </a:r>
              </a:p>
            </c:rich>
          </c:tx>
          <c:layout>
            <c:manualLayout>
              <c:xMode val="edge"/>
              <c:yMode val="edge"/>
              <c:x val="1.2002558138587565E-2"/>
              <c:y val="0.452540930275789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105456"/>
        <c:crossesAt val="-2000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337503841629485"/>
          <c:y val="0.2839877132146803"/>
          <c:w val="0.28235834719852482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3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/>
              <a:t>Salton </a:t>
            </a:r>
            <a:r>
              <a:rPr lang="en-US"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Salinity Prediction, with and without QSA and with WISER Concept B</a:t>
            </a:r>
          </a:p>
        </c:rich>
      </c:tx>
      <c:layout>
        <c:manualLayout>
          <c:xMode val="edge"/>
          <c:yMode val="edge"/>
          <c:x val="0.27542647184621838"/>
          <c:y val="2.6845675936077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75651608503638E-2"/>
          <c:y val="0.10354749560903685"/>
          <c:w val="0.89457810976044927"/>
          <c:h val="0.8255036455498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51847.344382610674</c:v>
                </c:pt>
                <c:pt idx="2">
                  <c:v>52415.554494996592</c:v>
                </c:pt>
                <c:pt idx="3">
                  <c:v>52980.548053381601</c:v>
                </c:pt>
                <c:pt idx="4">
                  <c:v>53556.233798341753</c:v>
                </c:pt>
                <c:pt idx="5">
                  <c:v>54119.967980341222</c:v>
                </c:pt>
                <c:pt idx="6">
                  <c:v>54708.420500109743</c:v>
                </c:pt>
                <c:pt idx="7">
                  <c:v>55269.12283815605</c:v>
                </c:pt>
                <c:pt idx="8">
                  <c:v>55781.97281023785</c:v>
                </c:pt>
                <c:pt idx="9">
                  <c:v>56287.524333991998</c:v>
                </c:pt>
                <c:pt idx="10">
                  <c:v>56795.045732624239</c:v>
                </c:pt>
                <c:pt idx="11">
                  <c:v>57304.507652919907</c:v>
                </c:pt>
                <c:pt idx="12">
                  <c:v>57805.982611849278</c:v>
                </c:pt>
                <c:pt idx="13">
                  <c:v>58308.920032984264</c:v>
                </c:pt>
                <c:pt idx="14">
                  <c:v>58813.273002709066</c:v>
                </c:pt>
                <c:pt idx="15">
                  <c:v>59314.875064980522</c:v>
                </c:pt>
                <c:pt idx="16">
                  <c:v>59828.521253615218</c:v>
                </c:pt>
                <c:pt idx="17">
                  <c:v>60331.412835317453</c:v>
                </c:pt>
                <c:pt idx="18">
                  <c:v>60777.264013917011</c:v>
                </c:pt>
                <c:pt idx="19">
                  <c:v>61222.145454596444</c:v>
                </c:pt>
                <c:pt idx="20">
                  <c:v>61665.852907098211</c:v>
                </c:pt>
                <c:pt idx="21">
                  <c:v>62108.119245646165</c:v>
                </c:pt>
                <c:pt idx="22">
                  <c:v>62548.667850163663</c:v>
                </c:pt>
                <c:pt idx="23">
                  <c:v>62987.326273191895</c:v>
                </c:pt>
                <c:pt idx="24">
                  <c:v>63423.744945066734</c:v>
                </c:pt>
                <c:pt idx="25">
                  <c:v>63857.504652152908</c:v>
                </c:pt>
                <c:pt idx="26">
                  <c:v>64288.172378551048</c:v>
                </c:pt>
                <c:pt idx="27">
                  <c:v>64730.501831186491</c:v>
                </c:pt>
                <c:pt idx="28">
                  <c:v>65169.537009326712</c:v>
                </c:pt>
                <c:pt idx="29">
                  <c:v>65542.048934267194</c:v>
                </c:pt>
                <c:pt idx="30">
                  <c:v>65909.231438086354</c:v>
                </c:pt>
                <c:pt idx="31">
                  <c:v>66287.421255009758</c:v>
                </c:pt>
                <c:pt idx="32">
                  <c:v>66660.498970401532</c:v>
                </c:pt>
                <c:pt idx="33">
                  <c:v>67028.795022176302</c:v>
                </c:pt>
                <c:pt idx="34">
                  <c:v>67408.429269338012</c:v>
                </c:pt>
                <c:pt idx="35">
                  <c:v>67792.123859581872</c:v>
                </c:pt>
                <c:pt idx="36">
                  <c:v>68171.555295915939</c:v>
                </c:pt>
                <c:pt idx="37">
                  <c:v>68562.673994138255</c:v>
                </c:pt>
                <c:pt idx="38">
                  <c:v>68949.603118673404</c:v>
                </c:pt>
                <c:pt idx="39">
                  <c:v>69348.556245824686</c:v>
                </c:pt>
                <c:pt idx="40">
                  <c:v>69743.528289200534</c:v>
                </c:pt>
                <c:pt idx="41">
                  <c:v>70134.30191393687</c:v>
                </c:pt>
                <c:pt idx="42">
                  <c:v>70469.607936252069</c:v>
                </c:pt>
                <c:pt idx="43">
                  <c:v>70799.871273326557</c:v>
                </c:pt>
                <c:pt idx="44">
                  <c:v>71141.903393099128</c:v>
                </c:pt>
                <c:pt idx="45">
                  <c:v>71478.749681424408</c:v>
                </c:pt>
                <c:pt idx="46">
                  <c:v>71827.645741652668</c:v>
                </c:pt>
                <c:pt idx="47">
                  <c:v>72170.797084265272</c:v>
                </c:pt>
                <c:pt idx="48">
                  <c:v>72526.28247095448</c:v>
                </c:pt>
                <c:pt idx="49">
                  <c:v>72876.273528536127</c:v>
                </c:pt>
                <c:pt idx="50">
                  <c:v>73238.896739894932</c:v>
                </c:pt>
                <c:pt idx="51">
                  <c:v>73595.794540836912</c:v>
                </c:pt>
                <c:pt idx="52">
                  <c:v>73946.654281395255</c:v>
                </c:pt>
                <c:pt idx="53">
                  <c:v>74310.476608245677</c:v>
                </c:pt>
                <c:pt idx="54">
                  <c:v>74668.154911011472</c:v>
                </c:pt>
                <c:pt idx="55">
                  <c:v>75047.680198351809</c:v>
                </c:pt>
                <c:pt idx="56">
                  <c:v>75347.842639596813</c:v>
                </c:pt>
                <c:pt idx="57">
                  <c:v>75660.671356623687</c:v>
                </c:pt>
                <c:pt idx="58">
                  <c:v>75965.822103711878</c:v>
                </c:pt>
                <c:pt idx="59">
                  <c:v>76283.877409207314</c:v>
                </c:pt>
                <c:pt idx="60">
                  <c:v>76615.072386475469</c:v>
                </c:pt>
                <c:pt idx="61">
                  <c:v>76938.418264984444</c:v>
                </c:pt>
                <c:pt idx="62">
                  <c:v>77275.163078169629</c:v>
                </c:pt>
                <c:pt idx="63">
                  <c:v>77603.384824479086</c:v>
                </c:pt>
                <c:pt idx="64">
                  <c:v>77945.265635288291</c:v>
                </c:pt>
                <c:pt idx="65">
                  <c:v>78277.161060514802</c:v>
                </c:pt>
                <c:pt idx="66">
                  <c:v>78622.966535072468</c:v>
                </c:pt>
                <c:pt idx="67">
                  <c:v>78957.657179527014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9D-420D-843E-A8628D4EB1BC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68194.714427619212</c:v>
                </c:pt>
                <c:pt idx="12">
                  <c:v>71632.233441913369</c:v>
                </c:pt>
                <c:pt idx="13">
                  <c:v>75088.320744338736</c:v>
                </c:pt>
                <c:pt idx="14">
                  <c:v>78552.359217177494</c:v>
                </c:pt>
                <c:pt idx="15">
                  <c:v>82093.817504011808</c:v>
                </c:pt>
                <c:pt idx="16">
                  <c:v>85623.784615602955</c:v>
                </c:pt>
                <c:pt idx="17">
                  <c:v>89102.492911776746</c:v>
                </c:pt>
                <c:pt idx="18">
                  <c:v>92485.729806363408</c:v>
                </c:pt>
                <c:pt idx="19">
                  <c:v>95612.607373870182</c:v>
                </c:pt>
                <c:pt idx="20">
                  <c:v>98452.385793205685</c:v>
                </c:pt>
                <c:pt idx="21">
                  <c:v>101196.48292235474</c:v>
                </c:pt>
                <c:pt idx="22">
                  <c:v>103692.55772212934</c:v>
                </c:pt>
                <c:pt idx="23">
                  <c:v>106026.46317288768</c:v>
                </c:pt>
                <c:pt idx="24">
                  <c:v>108166.51034147029</c:v>
                </c:pt>
                <c:pt idx="25">
                  <c:v>110170.61071263345</c:v>
                </c:pt>
                <c:pt idx="26">
                  <c:v>111948.58348631309</c:v>
                </c:pt>
                <c:pt idx="27">
                  <c:v>113610.77466098378</c:v>
                </c:pt>
                <c:pt idx="28">
                  <c:v>115217.61393370226</c:v>
                </c:pt>
                <c:pt idx="29">
                  <c:v>116626.64208969052</c:v>
                </c:pt>
                <c:pt idx="30">
                  <c:v>117970.04374522266</c:v>
                </c:pt>
                <c:pt idx="31">
                  <c:v>119245.34877797165</c:v>
                </c:pt>
                <c:pt idx="32">
                  <c:v>120534.54899204754</c:v>
                </c:pt>
                <c:pt idx="33">
                  <c:v>121606.14990392083</c:v>
                </c:pt>
                <c:pt idx="34">
                  <c:v>122664.80459509866</c:v>
                </c:pt>
                <c:pt idx="35">
                  <c:v>123711.14400447364</c:v>
                </c:pt>
                <c:pt idx="36">
                  <c:v>124743.7978451074</c:v>
                </c:pt>
                <c:pt idx="37">
                  <c:v>125697.51382259681</c:v>
                </c:pt>
                <c:pt idx="38">
                  <c:v>126479.44889818954</c:v>
                </c:pt>
                <c:pt idx="39">
                  <c:v>125105.03024586817</c:v>
                </c:pt>
                <c:pt idx="40">
                  <c:v>123929.15255349541</c:v>
                </c:pt>
                <c:pt idx="41">
                  <c:v>123086.66252621527</c:v>
                </c:pt>
                <c:pt idx="42">
                  <c:v>122417.70674426085</c:v>
                </c:pt>
                <c:pt idx="43">
                  <c:v>121856.4769996252</c:v>
                </c:pt>
                <c:pt idx="44">
                  <c:v>121400.49189709728</c:v>
                </c:pt>
                <c:pt idx="45">
                  <c:v>121065.70030227756</c:v>
                </c:pt>
                <c:pt idx="46">
                  <c:v>120831.80094500918</c:v>
                </c:pt>
                <c:pt idx="47">
                  <c:v>120697.80282399939</c:v>
                </c:pt>
                <c:pt idx="48">
                  <c:v>120662.46359584208</c:v>
                </c:pt>
                <c:pt idx="49">
                  <c:v>120662.15706766663</c:v>
                </c:pt>
                <c:pt idx="50">
                  <c:v>120760.18371093801</c:v>
                </c:pt>
                <c:pt idx="51">
                  <c:v>120892.65853058353</c:v>
                </c:pt>
                <c:pt idx="52">
                  <c:v>121059.57206239649</c:v>
                </c:pt>
                <c:pt idx="53">
                  <c:v>121260.97880408539</c:v>
                </c:pt>
                <c:pt idx="54">
                  <c:v>121496.99709599082</c:v>
                </c:pt>
                <c:pt idx="55">
                  <c:v>121767.80929820582</c:v>
                </c:pt>
                <c:pt idx="56">
                  <c:v>122073.66226420866</c:v>
                </c:pt>
                <c:pt idx="57">
                  <c:v>122414.86811368492</c:v>
                </c:pt>
                <c:pt idx="58">
                  <c:v>122791.80530980851</c:v>
                </c:pt>
                <c:pt idx="59">
                  <c:v>123139.87841360505</c:v>
                </c:pt>
                <c:pt idx="60">
                  <c:v>123524.09276913326</c:v>
                </c:pt>
                <c:pt idx="61">
                  <c:v>123944.91324227853</c:v>
                </c:pt>
                <c:pt idx="62">
                  <c:v>124402.87537869936</c:v>
                </c:pt>
                <c:pt idx="63">
                  <c:v>124833.18962405392</c:v>
                </c:pt>
                <c:pt idx="64">
                  <c:v>125301.20491843576</c:v>
                </c:pt>
                <c:pt idx="65">
                  <c:v>125678.66813337087</c:v>
                </c:pt>
                <c:pt idx="66">
                  <c:v>126027.74334194513</c:v>
                </c:pt>
                <c:pt idx="67">
                  <c:v>126414.23005453279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9D-420D-843E-A8628D4EB1BC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Distilled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68194.714427619212</c:v>
                </c:pt>
                <c:pt idx="12">
                  <c:v>71632.233441913369</c:v>
                </c:pt>
                <c:pt idx="13">
                  <c:v>75088.320744338736</c:v>
                </c:pt>
                <c:pt idx="14">
                  <c:v>78552.359217177494</c:v>
                </c:pt>
                <c:pt idx="15">
                  <c:v>82093.817504011808</c:v>
                </c:pt>
                <c:pt idx="16">
                  <c:v>85623.784615602955</c:v>
                </c:pt>
                <c:pt idx="17">
                  <c:v>89102.492911776746</c:v>
                </c:pt>
                <c:pt idx="18">
                  <c:v>92485.729806363408</c:v>
                </c:pt>
                <c:pt idx="19">
                  <c:v>95612.607373870182</c:v>
                </c:pt>
                <c:pt idx="20">
                  <c:v>97358.816519037049</c:v>
                </c:pt>
                <c:pt idx="21">
                  <c:v>86422.555772270294</c:v>
                </c:pt>
                <c:pt idx="22">
                  <c:v>78574.739049088486</c:v>
                </c:pt>
                <c:pt idx="23">
                  <c:v>72662.92719926624</c:v>
                </c:pt>
                <c:pt idx="24">
                  <c:v>68015.119522009816</c:v>
                </c:pt>
                <c:pt idx="25">
                  <c:v>64234.642396318537</c:v>
                </c:pt>
                <c:pt idx="26">
                  <c:v>61109.749260491881</c:v>
                </c:pt>
                <c:pt idx="27">
                  <c:v>58452.343557486165</c:v>
                </c:pt>
                <c:pt idx="28">
                  <c:v>56192.58494770094</c:v>
                </c:pt>
                <c:pt idx="29">
                  <c:v>54202.17530208332</c:v>
                </c:pt>
                <c:pt idx="30">
                  <c:v>52488.843345000285</c:v>
                </c:pt>
                <c:pt idx="31">
                  <c:v>50941.636060790639</c:v>
                </c:pt>
                <c:pt idx="32">
                  <c:v>49556.287823133396</c:v>
                </c:pt>
                <c:pt idx="33">
                  <c:v>48332.296510029373</c:v>
                </c:pt>
                <c:pt idx="34">
                  <c:v>47210.934292066813</c:v>
                </c:pt>
                <c:pt idx="35">
                  <c:v>46183.153565471941</c:v>
                </c:pt>
                <c:pt idx="36">
                  <c:v>45241.023891632525</c:v>
                </c:pt>
                <c:pt idx="37">
                  <c:v>44370.37348660882</c:v>
                </c:pt>
                <c:pt idx="38">
                  <c:v>43603.836918081804</c:v>
                </c:pt>
                <c:pt idx="39">
                  <c:v>42874.053422441582</c:v>
                </c:pt>
                <c:pt idx="40">
                  <c:v>42193.753695090127</c:v>
                </c:pt>
                <c:pt idx="41">
                  <c:v>41559.732693689584</c:v>
                </c:pt>
                <c:pt idx="42">
                  <c:v>40969.155414964349</c:v>
                </c:pt>
                <c:pt idx="43">
                  <c:v>40413.064261945146</c:v>
                </c:pt>
                <c:pt idx="44">
                  <c:v>39889.550198101366</c:v>
                </c:pt>
                <c:pt idx="45">
                  <c:v>39444.676061796003</c:v>
                </c:pt>
                <c:pt idx="46">
                  <c:v>39020.968250382939</c:v>
                </c:pt>
                <c:pt idx="47">
                  <c:v>38623.507360825992</c:v>
                </c:pt>
                <c:pt idx="48">
                  <c:v>38245.145729575415</c:v>
                </c:pt>
                <c:pt idx="49">
                  <c:v>37885.096408400095</c:v>
                </c:pt>
                <c:pt idx="50">
                  <c:v>37542.574151184657</c:v>
                </c:pt>
                <c:pt idx="51">
                  <c:v>37216.940297105357</c:v>
                </c:pt>
                <c:pt idx="52">
                  <c:v>36907.512738318685</c:v>
                </c:pt>
                <c:pt idx="53">
                  <c:v>36613.710587044421</c:v>
                </c:pt>
                <c:pt idx="54">
                  <c:v>36329.339419488249</c:v>
                </c:pt>
                <c:pt idx="55">
                  <c:v>36059.710883187239</c:v>
                </c:pt>
                <c:pt idx="56">
                  <c:v>35798.752753535067</c:v>
                </c:pt>
                <c:pt idx="57">
                  <c:v>35551.702841282677</c:v>
                </c:pt>
                <c:pt idx="58">
                  <c:v>35312.663228422462</c:v>
                </c:pt>
                <c:pt idx="59">
                  <c:v>35081.404267584803</c:v>
                </c:pt>
                <c:pt idx="60">
                  <c:v>34857.70789364852</c:v>
                </c:pt>
                <c:pt idx="61">
                  <c:v>34670.619966394792</c:v>
                </c:pt>
                <c:pt idx="62">
                  <c:v>34484.637128553688</c:v>
                </c:pt>
                <c:pt idx="63">
                  <c:v>34305.103774827032</c:v>
                </c:pt>
                <c:pt idx="64">
                  <c:v>34131.873788169862</c:v>
                </c:pt>
                <c:pt idx="65">
                  <c:v>33967.683219951279</c:v>
                </c:pt>
                <c:pt idx="66">
                  <c:v>33804.188239064038</c:v>
                </c:pt>
                <c:pt idx="67">
                  <c:v>33646.685543694359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9D-420D-843E-A8628D4EB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795536"/>
        <c:axId val="3797938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'WI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68194.714427619212</c:v>
                      </c:pt>
                      <c:pt idx="12">
                        <c:v>71632.233441913369</c:v>
                      </c:pt>
                      <c:pt idx="13">
                        <c:v>75088.320744338736</c:v>
                      </c:pt>
                      <c:pt idx="14">
                        <c:v>78552.359217177494</c:v>
                      </c:pt>
                      <c:pt idx="15">
                        <c:v>82093.817504011808</c:v>
                      </c:pt>
                      <c:pt idx="16">
                        <c:v>85623.784615602955</c:v>
                      </c:pt>
                      <c:pt idx="17">
                        <c:v>89102.492911776746</c:v>
                      </c:pt>
                      <c:pt idx="18">
                        <c:v>92485.729806363408</c:v>
                      </c:pt>
                      <c:pt idx="19">
                        <c:v>95612.607373870182</c:v>
                      </c:pt>
                      <c:pt idx="20">
                        <c:v>98452.385793205685</c:v>
                      </c:pt>
                      <c:pt idx="21">
                        <c:v>94107.563480269382</c:v>
                      </c:pt>
                      <c:pt idx="22">
                        <c:v>91394.859777152335</c:v>
                      </c:pt>
                      <c:pt idx="23">
                        <c:v>89643.685151782527</c:v>
                      </c:pt>
                      <c:pt idx="24">
                        <c:v>88663.009784488633</c:v>
                      </c:pt>
                      <c:pt idx="25">
                        <c:v>88113.040178319468</c:v>
                      </c:pt>
                      <c:pt idx="26">
                        <c:v>87895.736223656349</c:v>
                      </c:pt>
                      <c:pt idx="27">
                        <c:v>87962.33103223583</c:v>
                      </c:pt>
                      <c:pt idx="28">
                        <c:v>88244.867649785898</c:v>
                      </c:pt>
                      <c:pt idx="29">
                        <c:v>88672.362065689871</c:v>
                      </c:pt>
                      <c:pt idx="30">
                        <c:v>89216.071734729179</c:v>
                      </c:pt>
                      <c:pt idx="31">
                        <c:v>89860.295048310232</c:v>
                      </c:pt>
                      <c:pt idx="32">
                        <c:v>90599.364235541376</c:v>
                      </c:pt>
                      <c:pt idx="33">
                        <c:v>91321.033975354629</c:v>
                      </c:pt>
                      <c:pt idx="34">
                        <c:v>92099.874355959648</c:v>
                      </c:pt>
                      <c:pt idx="35">
                        <c:v>92921.747506336134</c:v>
                      </c:pt>
                      <c:pt idx="36">
                        <c:v>93801.999059134265</c:v>
                      </c:pt>
                      <c:pt idx="37">
                        <c:v>94726.75548937892</c:v>
                      </c:pt>
                      <c:pt idx="38">
                        <c:v>95682.449843763883</c:v>
                      </c:pt>
                      <c:pt idx="39">
                        <c:v>95898.718204948527</c:v>
                      </c:pt>
                      <c:pt idx="40">
                        <c:v>96191.90700645266</c:v>
                      </c:pt>
                      <c:pt idx="41">
                        <c:v>96573.511276283345</c:v>
                      </c:pt>
                      <c:pt idx="42">
                        <c:v>97012.926224929717</c:v>
                      </c:pt>
                      <c:pt idx="43">
                        <c:v>97523.040823095915</c:v>
                      </c:pt>
                      <c:pt idx="44">
                        <c:v>98088.820189283084</c:v>
                      </c:pt>
                      <c:pt idx="45">
                        <c:v>98717.395445972303</c:v>
                      </c:pt>
                      <c:pt idx="46">
                        <c:v>99400.882597570875</c:v>
                      </c:pt>
                      <c:pt idx="47">
                        <c:v>100125.21974314713</c:v>
                      </c:pt>
                      <c:pt idx="48">
                        <c:v>100822.06334954759</c:v>
                      </c:pt>
                      <c:pt idx="49">
                        <c:v>101561.46365552289</c:v>
                      </c:pt>
                      <c:pt idx="50">
                        <c:v>102343.44108152053</c:v>
                      </c:pt>
                      <c:pt idx="51">
                        <c:v>103154.39339761104</c:v>
                      </c:pt>
                      <c:pt idx="52">
                        <c:v>104009.29110395037</c:v>
                      </c:pt>
                      <c:pt idx="53">
                        <c:v>104894.67635097502</c:v>
                      </c:pt>
                      <c:pt idx="54">
                        <c:v>105811.42338060634</c:v>
                      </c:pt>
                      <c:pt idx="55">
                        <c:v>106676.8766888347</c:v>
                      </c:pt>
                      <c:pt idx="56">
                        <c:v>107575.13570400931</c:v>
                      </c:pt>
                      <c:pt idx="57">
                        <c:v>108507.10624415212</c:v>
                      </c:pt>
                      <c:pt idx="58">
                        <c:v>109459.01125684878</c:v>
                      </c:pt>
                      <c:pt idx="59">
                        <c:v>110431.72717615552</c:v>
                      </c:pt>
                      <c:pt idx="60">
                        <c:v>111356.46020364018</c:v>
                      </c:pt>
                      <c:pt idx="61">
                        <c:v>112318.09198041749</c:v>
                      </c:pt>
                      <c:pt idx="62">
                        <c:v>113302.62613940424</c:v>
                      </c:pt>
                      <c:pt idx="63">
                        <c:v>114310.97994517785</c:v>
                      </c:pt>
                      <c:pt idx="64">
                        <c:v>115328.77856600563</c:v>
                      </c:pt>
                      <c:pt idx="65">
                        <c:v>116308.05008426268</c:v>
                      </c:pt>
                      <c:pt idx="66">
                        <c:v>117312.87085734191</c:v>
                      </c:pt>
                      <c:pt idx="67">
                        <c:v>118328.66322188659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6B9D-420D-843E-A8628D4EB1BC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pPr>
                    <a:solidFill>
                      <a:srgbClr val="FFC000"/>
                    </a:solidFill>
                    <a:ln>
                      <a:solidFill>
                        <a:srgbClr val="FFC00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99980.315674768557</c:v>
                      </c:pt>
                      <c:pt idx="15">
                        <c:v>111159.55610723377</c:v>
                      </c:pt>
                      <c:pt idx="16">
                        <c:v>123190.20153340737</c:v>
                      </c:pt>
                      <c:pt idx="17">
                        <c:v>136555.73231314795</c:v>
                      </c:pt>
                      <c:pt idx="18">
                        <c:v>150816.15148549119</c:v>
                      </c:pt>
                      <c:pt idx="19">
                        <c:v>165975.08103175074</c:v>
                      </c:pt>
                      <c:pt idx="20">
                        <c:v>181717.21349176581</c:v>
                      </c:pt>
                      <c:pt idx="21">
                        <c:v>197645.13233050867</c:v>
                      </c:pt>
                      <c:pt idx="22">
                        <c:v>213454.75497032009</c:v>
                      </c:pt>
                      <c:pt idx="23">
                        <c:v>228956.35526043622</c:v>
                      </c:pt>
                      <c:pt idx="24">
                        <c:v>243757.10902197991</c:v>
                      </c:pt>
                      <c:pt idx="25">
                        <c:v>257124.08113423723</c:v>
                      </c:pt>
                      <c:pt idx="26">
                        <c:v>269223.47740175138</c:v>
                      </c:pt>
                      <c:pt idx="27">
                        <c:v>279984.59420470963</c:v>
                      </c:pt>
                      <c:pt idx="28">
                        <c:v>289346.52619311342</c:v>
                      </c:pt>
                      <c:pt idx="29">
                        <c:v>296953.62990590732</c:v>
                      </c:pt>
                      <c:pt idx="30">
                        <c:v>303389.63675019966</c:v>
                      </c:pt>
                      <c:pt idx="31">
                        <c:v>307097.70706068241</c:v>
                      </c:pt>
                      <c:pt idx="32">
                        <c:v>306068.83896986285</c:v>
                      </c:pt>
                      <c:pt idx="33">
                        <c:v>305488.11056093586</c:v>
                      </c:pt>
                      <c:pt idx="34">
                        <c:v>305353.77159294812</c:v>
                      </c:pt>
                      <c:pt idx="35">
                        <c:v>304669.42488009523</c:v>
                      </c:pt>
                      <c:pt idx="36">
                        <c:v>304964.828663464</c:v>
                      </c:pt>
                      <c:pt idx="37">
                        <c:v>304781.81054618198</c:v>
                      </c:pt>
                      <c:pt idx="38">
                        <c:v>304576.17643433617</c:v>
                      </c:pt>
                      <c:pt idx="39">
                        <c:v>289177.34098358895</c:v>
                      </c:pt>
                      <c:pt idx="40">
                        <c:v>280810.46887344052</c:v>
                      </c:pt>
                      <c:pt idx="41">
                        <c:v>274988.83368355752</c:v>
                      </c:pt>
                      <c:pt idx="42">
                        <c:v>270965.70810578263</c:v>
                      </c:pt>
                      <c:pt idx="43">
                        <c:v>267723.95625457965</c:v>
                      </c:pt>
                      <c:pt idx="44">
                        <c:v>265637.04763021652</c:v>
                      </c:pt>
                      <c:pt idx="45">
                        <c:v>264226.73369292141</c:v>
                      </c:pt>
                      <c:pt idx="46">
                        <c:v>263502.17884090293</c:v>
                      </c:pt>
                      <c:pt idx="47">
                        <c:v>263012.11277514906</c:v>
                      </c:pt>
                      <c:pt idx="48">
                        <c:v>262754.0100175023</c:v>
                      </c:pt>
                      <c:pt idx="49">
                        <c:v>262726.58630208025</c:v>
                      </c:pt>
                      <c:pt idx="50">
                        <c:v>262929.78545229282</c:v>
                      </c:pt>
                      <c:pt idx="51">
                        <c:v>263364.782585704</c:v>
                      </c:pt>
                      <c:pt idx="52">
                        <c:v>264034.00380550895</c:v>
                      </c:pt>
                      <c:pt idx="53">
                        <c:v>264520.75937654899</c:v>
                      </c:pt>
                      <c:pt idx="54">
                        <c:v>265245.02269722556</c:v>
                      </c:pt>
                      <c:pt idx="55">
                        <c:v>265756.81280900585</c:v>
                      </c:pt>
                      <c:pt idx="56">
                        <c:v>266090.89484060794</c:v>
                      </c:pt>
                      <c:pt idx="57">
                        <c:v>266665.54865440179</c:v>
                      </c:pt>
                      <c:pt idx="58">
                        <c:v>267484.0765873816</c:v>
                      </c:pt>
                      <c:pt idx="59">
                        <c:v>268110.66324260266</c:v>
                      </c:pt>
                      <c:pt idx="60">
                        <c:v>268985.18923577707</c:v>
                      </c:pt>
                      <c:pt idx="61">
                        <c:v>269658.71658024995</c:v>
                      </c:pt>
                      <c:pt idx="62">
                        <c:v>270584.48567559029</c:v>
                      </c:pt>
                      <c:pt idx="63">
                        <c:v>271299.48367576831</c:v>
                      </c:pt>
                      <c:pt idx="64">
                        <c:v>271800.84502265207</c:v>
                      </c:pt>
                      <c:pt idx="65">
                        <c:v>272558.27886454313</c:v>
                      </c:pt>
                      <c:pt idx="66">
                        <c:v>273094.98585288564</c:v>
                      </c:pt>
                      <c:pt idx="67">
                        <c:v>273891.54002925358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6B9D-420D-843E-A8628D4EB1BC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99980.315674768557</c:v>
                      </c:pt>
                      <c:pt idx="15">
                        <c:v>111159.55610723377</c:v>
                      </c:pt>
                      <c:pt idx="16">
                        <c:v>123190.20153340737</c:v>
                      </c:pt>
                      <c:pt idx="17">
                        <c:v>136555.73231314795</c:v>
                      </c:pt>
                      <c:pt idx="18">
                        <c:v>150816.15148549119</c:v>
                      </c:pt>
                      <c:pt idx="19">
                        <c:v>165975.08103175074</c:v>
                      </c:pt>
                      <c:pt idx="20">
                        <c:v>181717.21349176581</c:v>
                      </c:pt>
                      <c:pt idx="21">
                        <c:v>143884.81675027779</c:v>
                      </c:pt>
                      <c:pt idx="22">
                        <c:v>125958.6963307898</c:v>
                      </c:pt>
                      <c:pt idx="23">
                        <c:v>115874.26824417946</c:v>
                      </c:pt>
                      <c:pt idx="24">
                        <c:v>110059.22660877494</c:v>
                      </c:pt>
                      <c:pt idx="25">
                        <c:v>106657.4952103719</c:v>
                      </c:pt>
                      <c:pt idx="26">
                        <c:v>104689.82935205892</c:v>
                      </c:pt>
                      <c:pt idx="27">
                        <c:v>103628.56142170966</c:v>
                      </c:pt>
                      <c:pt idx="28">
                        <c:v>103149.75652560621</c:v>
                      </c:pt>
                      <c:pt idx="29">
                        <c:v>103056.63631984634</c:v>
                      </c:pt>
                      <c:pt idx="30">
                        <c:v>103207.69305761832</c:v>
                      </c:pt>
                      <c:pt idx="31">
                        <c:v>103537.22665958964</c:v>
                      </c:pt>
                      <c:pt idx="32">
                        <c:v>104030.1394581263</c:v>
                      </c:pt>
                      <c:pt idx="33">
                        <c:v>104659.63203496265</c:v>
                      </c:pt>
                      <c:pt idx="34">
                        <c:v>105403.49434776847</c:v>
                      </c:pt>
                      <c:pt idx="35">
                        <c:v>106169.42642587495</c:v>
                      </c:pt>
                      <c:pt idx="36">
                        <c:v>107031.05598428982</c:v>
                      </c:pt>
                      <c:pt idx="37">
                        <c:v>107986.9048568537</c:v>
                      </c:pt>
                      <c:pt idx="38">
                        <c:v>109007.08745751809</c:v>
                      </c:pt>
                      <c:pt idx="39">
                        <c:v>109463.05586242066</c:v>
                      </c:pt>
                      <c:pt idx="40">
                        <c:v>110033.39914655835</c:v>
                      </c:pt>
                      <c:pt idx="41">
                        <c:v>110631.55204751369</c:v>
                      </c:pt>
                      <c:pt idx="42">
                        <c:v>111324.66162945722</c:v>
                      </c:pt>
                      <c:pt idx="43">
                        <c:v>112067.62521666125</c:v>
                      </c:pt>
                      <c:pt idx="44">
                        <c:v>112774.74997617498</c:v>
                      </c:pt>
                      <c:pt idx="45">
                        <c:v>113448.52205454296</c:v>
                      </c:pt>
                      <c:pt idx="46">
                        <c:v>114091.20980124471</c:v>
                      </c:pt>
                      <c:pt idx="47">
                        <c:v>114704.88711058121</c:v>
                      </c:pt>
                      <c:pt idx="48">
                        <c:v>115291.45382710508</c:v>
                      </c:pt>
                      <c:pt idx="49">
                        <c:v>115792.04103962927</c:v>
                      </c:pt>
                      <c:pt idx="50">
                        <c:v>116270.56189671082</c:v>
                      </c:pt>
                      <c:pt idx="51">
                        <c:v>116728.41848931438</c:v>
                      </c:pt>
                      <c:pt idx="52">
                        <c:v>117166.90206171758</c:v>
                      </c:pt>
                      <c:pt idx="53">
                        <c:v>117587.20376358445</c:v>
                      </c:pt>
                      <c:pt idx="54">
                        <c:v>117990.42417558331</c:v>
                      </c:pt>
                      <c:pt idx="55">
                        <c:v>118377.5817686535</c:v>
                      </c:pt>
                      <c:pt idx="56">
                        <c:v>118749.62043358332</c:v>
                      </c:pt>
                      <c:pt idx="57">
                        <c:v>119107.41619791221</c:v>
                      </c:pt>
                      <c:pt idx="58">
                        <c:v>119451.78323064097</c:v>
                      </c:pt>
                      <c:pt idx="59">
                        <c:v>119783.47922128577</c:v>
                      </c:pt>
                      <c:pt idx="60">
                        <c:v>120103.21020800418</c:v>
                      </c:pt>
                      <c:pt idx="61">
                        <c:v>120360.58812761561</c:v>
                      </c:pt>
                      <c:pt idx="62">
                        <c:v>120608.53785443428</c:v>
                      </c:pt>
                      <c:pt idx="63">
                        <c:v>120847.58117580689</c:v>
                      </c:pt>
                      <c:pt idx="64">
                        <c:v>121078.20592197661</c:v>
                      </c:pt>
                      <c:pt idx="65">
                        <c:v>121300.86869743728</c:v>
                      </c:pt>
                      <c:pt idx="66">
                        <c:v>121515.99735333402</c:v>
                      </c:pt>
                      <c:pt idx="67">
                        <c:v>121723.99322909904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6B9D-420D-843E-A8628D4EB1BC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99447.170501144064</c:v>
                      </c:pt>
                      <c:pt idx="15">
                        <c:v>109260.27939497493</c:v>
                      </c:pt>
                      <c:pt idx="16">
                        <c:v>118870.68200451107</c:v>
                      </c:pt>
                      <c:pt idx="17">
                        <c:v>128082.49692613535</c:v>
                      </c:pt>
                      <c:pt idx="18">
                        <c:v>136138.85544285967</c:v>
                      </c:pt>
                      <c:pt idx="19">
                        <c:v>142247.29301103074</c:v>
                      </c:pt>
                      <c:pt idx="20">
                        <c:v>145791.82434861461</c:v>
                      </c:pt>
                      <c:pt idx="21">
                        <c:v>162363.53796154595</c:v>
                      </c:pt>
                      <c:pt idx="22">
                        <c:v>179215.84420831469</c:v>
                      </c:pt>
                      <c:pt idx="23">
                        <c:v>193870.38102967234</c:v>
                      </c:pt>
                      <c:pt idx="24">
                        <c:v>198016.64014032166</c:v>
                      </c:pt>
                      <c:pt idx="25">
                        <c:v>171189.09268806386</c:v>
                      </c:pt>
                      <c:pt idx="26">
                        <c:v>38035.663196247231</c:v>
                      </c:pt>
                      <c:pt idx="27">
                        <c:v>42057.017957265271</c:v>
                      </c:pt>
                      <c:pt idx="28">
                        <c:v>45052.579455899671</c:v>
                      </c:pt>
                      <c:pt idx="29">
                        <c:v>47437.73806486855</c:v>
                      </c:pt>
                      <c:pt idx="30">
                        <c:v>49525.083463870695</c:v>
                      </c:pt>
                      <c:pt idx="31">
                        <c:v>54618.283204223349</c:v>
                      </c:pt>
                      <c:pt idx="32">
                        <c:v>52121.244878155281</c:v>
                      </c:pt>
                      <c:pt idx="33">
                        <c:v>50651.381298616878</c:v>
                      </c:pt>
                      <c:pt idx="34">
                        <c:v>49655.027504682876</c:v>
                      </c:pt>
                      <c:pt idx="35">
                        <c:v>48911.746203630857</c:v>
                      </c:pt>
                      <c:pt idx="36">
                        <c:v>48246.999971319623</c:v>
                      </c:pt>
                      <c:pt idx="37">
                        <c:v>47610.133460076533</c:v>
                      </c:pt>
                      <c:pt idx="38">
                        <c:v>46957.267288738964</c:v>
                      </c:pt>
                      <c:pt idx="39">
                        <c:v>45928.160998518622</c:v>
                      </c:pt>
                      <c:pt idx="40">
                        <c:v>45331.514114679296</c:v>
                      </c:pt>
                      <c:pt idx="41">
                        <c:v>45017.91706112837</c:v>
                      </c:pt>
                      <c:pt idx="42">
                        <c:v>44885.861196701939</c:v>
                      </c:pt>
                      <c:pt idx="43">
                        <c:v>44922.497623567964</c:v>
                      </c:pt>
                      <c:pt idx="44">
                        <c:v>45015.890757283269</c:v>
                      </c:pt>
                      <c:pt idx="45">
                        <c:v>45078.807191661734</c:v>
                      </c:pt>
                      <c:pt idx="46">
                        <c:v>45153.025833219159</c:v>
                      </c:pt>
                      <c:pt idx="47">
                        <c:v>45234.182717141644</c:v>
                      </c:pt>
                      <c:pt idx="48">
                        <c:v>45311.937859920101</c:v>
                      </c:pt>
                      <c:pt idx="49">
                        <c:v>45364.191844372159</c:v>
                      </c:pt>
                      <c:pt idx="50">
                        <c:v>45396.270829215784</c:v>
                      </c:pt>
                      <c:pt idx="51">
                        <c:v>45391.121993798675</c:v>
                      </c:pt>
                      <c:pt idx="52">
                        <c:v>45356.058367875994</c:v>
                      </c:pt>
                      <c:pt idx="53">
                        <c:v>45296.826014663384</c:v>
                      </c:pt>
                      <c:pt idx="54">
                        <c:v>45217.760383283181</c:v>
                      </c:pt>
                      <c:pt idx="55">
                        <c:v>45123.149426947581</c:v>
                      </c:pt>
                      <c:pt idx="56">
                        <c:v>44995.039615360663</c:v>
                      </c:pt>
                      <c:pt idx="57">
                        <c:v>44893.972018127519</c:v>
                      </c:pt>
                      <c:pt idx="58">
                        <c:v>44760.929316372763</c:v>
                      </c:pt>
                      <c:pt idx="59">
                        <c:v>44580.938365048722</c:v>
                      </c:pt>
                      <c:pt idx="60">
                        <c:v>44384.004995036012</c:v>
                      </c:pt>
                      <c:pt idx="61">
                        <c:v>44153.078795555317</c:v>
                      </c:pt>
                      <c:pt idx="62">
                        <c:v>43894.727246439943</c:v>
                      </c:pt>
                      <c:pt idx="63">
                        <c:v>43635.473230748903</c:v>
                      </c:pt>
                      <c:pt idx="64">
                        <c:v>43355.202191591889</c:v>
                      </c:pt>
                      <c:pt idx="65">
                        <c:v>43058.702838227793</c:v>
                      </c:pt>
                      <c:pt idx="66">
                        <c:v>42750.350010646274</c:v>
                      </c:pt>
                      <c:pt idx="67">
                        <c:v>42432.461663419614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6B9D-420D-843E-A8628D4EB1BC}"/>
                  </c:ext>
                </c:extLst>
              </c15:ser>
            </c15:filteredScatterSeries>
          </c:ext>
        </c:extLst>
      </c:scatterChart>
      <c:valAx>
        <c:axId val="379795536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Year</a:t>
                </a:r>
              </a:p>
            </c:rich>
          </c:tx>
          <c:layout>
            <c:manualLayout>
              <c:xMode val="edge"/>
              <c:yMode val="edge"/>
              <c:x val="0.51105506922860711"/>
              <c:y val="0.958773115385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93856"/>
        <c:crossesAt val="-270"/>
        <c:crossBetween val="midCat"/>
      </c:valAx>
      <c:valAx>
        <c:axId val="379793856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Salton Sea salinity as TDS (mg/liter)</a:t>
                </a:r>
              </a:p>
            </c:rich>
          </c:tx>
          <c:layout>
            <c:manualLayout>
              <c:xMode val="edge"/>
              <c:yMode val="edge"/>
              <c:x val="6.9672748610351198E-3"/>
              <c:y val="0.350246446466918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95536"/>
        <c:crossesAt val="0"/>
        <c:crossBetween val="midCat"/>
        <c:majorUnit val="100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418068209751729"/>
          <c:y val="0.28164152776357498"/>
          <c:w val="0.41534989017611468"/>
          <c:h val="0.16372245153261511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effectLst/>
              </a:rPr>
              <a:t>Salton Sea Elevation </a:t>
            </a:r>
            <a:r>
              <a:rPr lang="en-US" sz="1400" b="1" i="0" u="none" strike="noStrike" kern="1200" baseline="0">
                <a:solidFill>
                  <a:srgbClr val="000000"/>
                </a:solidFill>
                <a:effectLst/>
                <a:latin typeface="Arial"/>
                <a:ea typeface="Arial"/>
                <a:cs typeface="Arial"/>
              </a:rPr>
              <a:t>Prediction, with and without QSA and with WISER Concept B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400" b="1"/>
          </a:p>
        </c:rich>
      </c:tx>
      <c:layout>
        <c:manualLayout>
          <c:xMode val="edge"/>
          <c:yMode val="edge"/>
          <c:x val="0.25888486678891165"/>
          <c:y val="2.1086780210867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24633804336102"/>
          <c:y val="0.10344833634085605"/>
          <c:w val="0.87433562722467906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-231.8</c:v>
                </c:pt>
                <c:pt idx="3">
                  <c:v>-231.9</c:v>
                </c:pt>
                <c:pt idx="4">
                  <c:v>-232.1</c:v>
                </c:pt>
                <c:pt idx="5">
                  <c:v>-232.3</c:v>
                </c:pt>
                <c:pt idx="6">
                  <c:v>-232.5</c:v>
                </c:pt>
                <c:pt idx="7">
                  <c:v>-232.6</c:v>
                </c:pt>
                <c:pt idx="8">
                  <c:v>-232.8</c:v>
                </c:pt>
                <c:pt idx="9">
                  <c:v>-232.9</c:v>
                </c:pt>
                <c:pt idx="10">
                  <c:v>-233</c:v>
                </c:pt>
                <c:pt idx="11">
                  <c:v>-233.2</c:v>
                </c:pt>
                <c:pt idx="12">
                  <c:v>-233.3</c:v>
                </c:pt>
                <c:pt idx="13">
                  <c:v>-233.4</c:v>
                </c:pt>
                <c:pt idx="14">
                  <c:v>-233.6</c:v>
                </c:pt>
                <c:pt idx="15">
                  <c:v>-233.6</c:v>
                </c:pt>
                <c:pt idx="16">
                  <c:v>-233.83</c:v>
                </c:pt>
                <c:pt idx="17">
                  <c:v>-233.9</c:v>
                </c:pt>
                <c:pt idx="18">
                  <c:v>-234</c:v>
                </c:pt>
                <c:pt idx="19">
                  <c:v>-234.1</c:v>
                </c:pt>
                <c:pt idx="20">
                  <c:v>-234.2</c:v>
                </c:pt>
                <c:pt idx="21">
                  <c:v>-234.3</c:v>
                </c:pt>
                <c:pt idx="22">
                  <c:v>-234.4</c:v>
                </c:pt>
                <c:pt idx="23">
                  <c:v>-234.5</c:v>
                </c:pt>
                <c:pt idx="24">
                  <c:v>-234.6</c:v>
                </c:pt>
                <c:pt idx="25">
                  <c:v>-234.7</c:v>
                </c:pt>
                <c:pt idx="26">
                  <c:v>-234.7</c:v>
                </c:pt>
                <c:pt idx="27">
                  <c:v>-234.8</c:v>
                </c:pt>
                <c:pt idx="28">
                  <c:v>-234.9</c:v>
                </c:pt>
                <c:pt idx="29">
                  <c:v>-235</c:v>
                </c:pt>
                <c:pt idx="30">
                  <c:v>-235</c:v>
                </c:pt>
                <c:pt idx="31">
                  <c:v>-235.1</c:v>
                </c:pt>
                <c:pt idx="32">
                  <c:v>-235.2</c:v>
                </c:pt>
                <c:pt idx="33">
                  <c:v>-235.2</c:v>
                </c:pt>
                <c:pt idx="34">
                  <c:v>-235.3</c:v>
                </c:pt>
                <c:pt idx="35">
                  <c:v>-235.4</c:v>
                </c:pt>
                <c:pt idx="36">
                  <c:v>-235.4</c:v>
                </c:pt>
                <c:pt idx="37">
                  <c:v>-235.5</c:v>
                </c:pt>
                <c:pt idx="38">
                  <c:v>-235.5</c:v>
                </c:pt>
                <c:pt idx="39">
                  <c:v>-235.6</c:v>
                </c:pt>
                <c:pt idx="40">
                  <c:v>-235.7</c:v>
                </c:pt>
                <c:pt idx="41">
                  <c:v>-235.7</c:v>
                </c:pt>
                <c:pt idx="42">
                  <c:v>-235.8</c:v>
                </c:pt>
                <c:pt idx="43">
                  <c:v>-235.8</c:v>
                </c:pt>
                <c:pt idx="44">
                  <c:v>-235.9</c:v>
                </c:pt>
                <c:pt idx="45">
                  <c:v>-235.9</c:v>
                </c:pt>
                <c:pt idx="46">
                  <c:v>-236</c:v>
                </c:pt>
                <c:pt idx="47">
                  <c:v>-236</c:v>
                </c:pt>
                <c:pt idx="48">
                  <c:v>-236.1</c:v>
                </c:pt>
                <c:pt idx="49">
                  <c:v>-236.1</c:v>
                </c:pt>
                <c:pt idx="50">
                  <c:v>-236.2</c:v>
                </c:pt>
                <c:pt idx="51">
                  <c:v>-236.3</c:v>
                </c:pt>
                <c:pt idx="52">
                  <c:v>-236.3</c:v>
                </c:pt>
                <c:pt idx="53">
                  <c:v>-236.4</c:v>
                </c:pt>
                <c:pt idx="54">
                  <c:v>-236.4</c:v>
                </c:pt>
                <c:pt idx="55">
                  <c:v>-236.5</c:v>
                </c:pt>
                <c:pt idx="56">
                  <c:v>-236.5</c:v>
                </c:pt>
                <c:pt idx="57">
                  <c:v>-236.6</c:v>
                </c:pt>
                <c:pt idx="58">
                  <c:v>-236.6</c:v>
                </c:pt>
                <c:pt idx="59">
                  <c:v>-236.6</c:v>
                </c:pt>
                <c:pt idx="60">
                  <c:v>-236.7</c:v>
                </c:pt>
                <c:pt idx="61">
                  <c:v>-236.7</c:v>
                </c:pt>
                <c:pt idx="62">
                  <c:v>-236.8</c:v>
                </c:pt>
                <c:pt idx="63">
                  <c:v>-236.8</c:v>
                </c:pt>
                <c:pt idx="64">
                  <c:v>-236.9</c:v>
                </c:pt>
                <c:pt idx="65">
                  <c:v>-236.9</c:v>
                </c:pt>
                <c:pt idx="66">
                  <c:v>-237</c:v>
                </c:pt>
                <c:pt idx="67">
                  <c:v>-237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14-42D2-8E80-7FEFB1288994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-237.9</c:v>
                </c:pt>
                <c:pt idx="12">
                  <c:v>-239</c:v>
                </c:pt>
                <c:pt idx="13">
                  <c:v>-240</c:v>
                </c:pt>
                <c:pt idx="14">
                  <c:v>-241</c:v>
                </c:pt>
                <c:pt idx="15">
                  <c:v>-241.9</c:v>
                </c:pt>
                <c:pt idx="16">
                  <c:v>-242.8</c:v>
                </c:pt>
                <c:pt idx="17">
                  <c:v>-243.6</c:v>
                </c:pt>
                <c:pt idx="18">
                  <c:v>-244.3</c:v>
                </c:pt>
                <c:pt idx="19">
                  <c:v>-245</c:v>
                </c:pt>
                <c:pt idx="20">
                  <c:v>-245.5</c:v>
                </c:pt>
                <c:pt idx="21">
                  <c:v>-246</c:v>
                </c:pt>
                <c:pt idx="22">
                  <c:v>-246.5</c:v>
                </c:pt>
                <c:pt idx="23">
                  <c:v>-246.8</c:v>
                </c:pt>
                <c:pt idx="24">
                  <c:v>-247.2</c:v>
                </c:pt>
                <c:pt idx="25">
                  <c:v>-247.5</c:v>
                </c:pt>
                <c:pt idx="26">
                  <c:v>-247.8</c:v>
                </c:pt>
                <c:pt idx="27">
                  <c:v>-248</c:v>
                </c:pt>
                <c:pt idx="28">
                  <c:v>-248.2</c:v>
                </c:pt>
                <c:pt idx="29">
                  <c:v>-248.4</c:v>
                </c:pt>
                <c:pt idx="30">
                  <c:v>-248.6</c:v>
                </c:pt>
                <c:pt idx="31">
                  <c:v>-248.7</c:v>
                </c:pt>
                <c:pt idx="32">
                  <c:v>-248.9</c:v>
                </c:pt>
                <c:pt idx="33">
                  <c:v>-249</c:v>
                </c:pt>
                <c:pt idx="34">
                  <c:v>-249.1</c:v>
                </c:pt>
                <c:pt idx="35">
                  <c:v>-249.2</c:v>
                </c:pt>
                <c:pt idx="36">
                  <c:v>-249.4</c:v>
                </c:pt>
                <c:pt idx="37">
                  <c:v>-249.5</c:v>
                </c:pt>
                <c:pt idx="38">
                  <c:v>-249.5</c:v>
                </c:pt>
                <c:pt idx="39">
                  <c:v>-249.3</c:v>
                </c:pt>
                <c:pt idx="40">
                  <c:v>-249.1</c:v>
                </c:pt>
                <c:pt idx="41">
                  <c:v>-248.9</c:v>
                </c:pt>
                <c:pt idx="42">
                  <c:v>-248.8</c:v>
                </c:pt>
                <c:pt idx="43">
                  <c:v>-248.7</c:v>
                </c:pt>
                <c:pt idx="44">
                  <c:v>-248.6</c:v>
                </c:pt>
                <c:pt idx="45">
                  <c:v>-248.5</c:v>
                </c:pt>
                <c:pt idx="46">
                  <c:v>-248.4</c:v>
                </c:pt>
                <c:pt idx="47">
                  <c:v>-248.3</c:v>
                </c:pt>
                <c:pt idx="48">
                  <c:v>-248.3</c:v>
                </c:pt>
                <c:pt idx="49">
                  <c:v>-248.2</c:v>
                </c:pt>
                <c:pt idx="50">
                  <c:v>-248.2</c:v>
                </c:pt>
                <c:pt idx="51">
                  <c:v>-248.2</c:v>
                </c:pt>
                <c:pt idx="52">
                  <c:v>-248.2</c:v>
                </c:pt>
                <c:pt idx="53">
                  <c:v>-248.2</c:v>
                </c:pt>
                <c:pt idx="54">
                  <c:v>-248.2</c:v>
                </c:pt>
                <c:pt idx="55">
                  <c:v>-248.2</c:v>
                </c:pt>
                <c:pt idx="56">
                  <c:v>-248.2</c:v>
                </c:pt>
                <c:pt idx="57">
                  <c:v>-248.2</c:v>
                </c:pt>
                <c:pt idx="58">
                  <c:v>-248.3</c:v>
                </c:pt>
                <c:pt idx="59">
                  <c:v>-248.3</c:v>
                </c:pt>
                <c:pt idx="60">
                  <c:v>-248.3</c:v>
                </c:pt>
                <c:pt idx="61">
                  <c:v>-248.3</c:v>
                </c:pt>
                <c:pt idx="62">
                  <c:v>-248.4</c:v>
                </c:pt>
                <c:pt idx="63">
                  <c:v>-248.4</c:v>
                </c:pt>
                <c:pt idx="64">
                  <c:v>-248.4</c:v>
                </c:pt>
                <c:pt idx="65">
                  <c:v>-248.5</c:v>
                </c:pt>
                <c:pt idx="66">
                  <c:v>-248.5</c:v>
                </c:pt>
                <c:pt idx="67">
                  <c:v>-248.5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14-42D2-8E80-7FEFB1288994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Distilled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-237.9</c:v>
                </c:pt>
                <c:pt idx="12">
                  <c:v>-239</c:v>
                </c:pt>
                <c:pt idx="13">
                  <c:v>-240</c:v>
                </c:pt>
                <c:pt idx="14">
                  <c:v>-241</c:v>
                </c:pt>
                <c:pt idx="15">
                  <c:v>-241.9</c:v>
                </c:pt>
                <c:pt idx="16">
                  <c:v>-242.8</c:v>
                </c:pt>
                <c:pt idx="17">
                  <c:v>-243.6</c:v>
                </c:pt>
                <c:pt idx="18">
                  <c:v>-244.3</c:v>
                </c:pt>
                <c:pt idx="19">
                  <c:v>-245</c:v>
                </c:pt>
                <c:pt idx="20">
                  <c:v>-245.5</c:v>
                </c:pt>
                <c:pt idx="21">
                  <c:v>-243.4</c:v>
                </c:pt>
                <c:pt idx="22">
                  <c:v>-241.6</c:v>
                </c:pt>
                <c:pt idx="23">
                  <c:v>-240</c:v>
                </c:pt>
                <c:pt idx="24">
                  <c:v>-238.7</c:v>
                </c:pt>
                <c:pt idx="25">
                  <c:v>-237.6</c:v>
                </c:pt>
                <c:pt idx="26">
                  <c:v>-236.6</c:v>
                </c:pt>
                <c:pt idx="27">
                  <c:v>-235.7</c:v>
                </c:pt>
                <c:pt idx="28">
                  <c:v>-234.9</c:v>
                </c:pt>
                <c:pt idx="29">
                  <c:v>-234.1</c:v>
                </c:pt>
                <c:pt idx="30">
                  <c:v>-233.5</c:v>
                </c:pt>
                <c:pt idx="31">
                  <c:v>-232.8</c:v>
                </c:pt>
                <c:pt idx="32">
                  <c:v>-232.3</c:v>
                </c:pt>
                <c:pt idx="33">
                  <c:v>-231.8</c:v>
                </c:pt>
                <c:pt idx="34">
                  <c:v>-231.3</c:v>
                </c:pt>
                <c:pt idx="35">
                  <c:v>-230.8</c:v>
                </c:pt>
                <c:pt idx="36">
                  <c:v>-230.4</c:v>
                </c:pt>
                <c:pt idx="37">
                  <c:v>-230</c:v>
                </c:pt>
                <c:pt idx="38">
                  <c:v>-229.7</c:v>
                </c:pt>
                <c:pt idx="39">
                  <c:v>-229.4</c:v>
                </c:pt>
                <c:pt idx="40">
                  <c:v>-229.1</c:v>
                </c:pt>
                <c:pt idx="41">
                  <c:v>-228.8</c:v>
                </c:pt>
                <c:pt idx="42">
                  <c:v>-228.6</c:v>
                </c:pt>
                <c:pt idx="43">
                  <c:v>-228.4</c:v>
                </c:pt>
                <c:pt idx="44">
                  <c:v>-228.1</c:v>
                </c:pt>
                <c:pt idx="45">
                  <c:v>-228</c:v>
                </c:pt>
                <c:pt idx="46">
                  <c:v>-227.8</c:v>
                </c:pt>
                <c:pt idx="47">
                  <c:v>-227.7</c:v>
                </c:pt>
                <c:pt idx="48">
                  <c:v>-227.6</c:v>
                </c:pt>
                <c:pt idx="49">
                  <c:v>-227.5</c:v>
                </c:pt>
                <c:pt idx="50">
                  <c:v>-227.4</c:v>
                </c:pt>
                <c:pt idx="51">
                  <c:v>-227.3</c:v>
                </c:pt>
                <c:pt idx="52">
                  <c:v>-227.2</c:v>
                </c:pt>
                <c:pt idx="53">
                  <c:v>-227.2</c:v>
                </c:pt>
                <c:pt idx="54">
                  <c:v>-227.1</c:v>
                </c:pt>
                <c:pt idx="55">
                  <c:v>-227.1</c:v>
                </c:pt>
                <c:pt idx="56">
                  <c:v>-227</c:v>
                </c:pt>
                <c:pt idx="57">
                  <c:v>-227</c:v>
                </c:pt>
                <c:pt idx="58">
                  <c:v>-227</c:v>
                </c:pt>
                <c:pt idx="59">
                  <c:v>-227</c:v>
                </c:pt>
                <c:pt idx="60">
                  <c:v>-227</c:v>
                </c:pt>
                <c:pt idx="61">
                  <c:v>-227.1</c:v>
                </c:pt>
                <c:pt idx="62">
                  <c:v>-227.1</c:v>
                </c:pt>
                <c:pt idx="63">
                  <c:v>-227.1</c:v>
                </c:pt>
                <c:pt idx="64">
                  <c:v>-227.2</c:v>
                </c:pt>
                <c:pt idx="65">
                  <c:v>-227.3</c:v>
                </c:pt>
                <c:pt idx="66">
                  <c:v>-227.3</c:v>
                </c:pt>
                <c:pt idx="67">
                  <c:v>-227.4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14-42D2-8E80-7FEFB1288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993984"/>
        <c:axId val="23599454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'WI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-237.9</c:v>
                      </c:pt>
                      <c:pt idx="12">
                        <c:v>-239</c:v>
                      </c:pt>
                      <c:pt idx="13">
                        <c:v>-240</c:v>
                      </c:pt>
                      <c:pt idx="14">
                        <c:v>-241</c:v>
                      </c:pt>
                      <c:pt idx="15">
                        <c:v>-241.9</c:v>
                      </c:pt>
                      <c:pt idx="16">
                        <c:v>-242.8</c:v>
                      </c:pt>
                      <c:pt idx="17">
                        <c:v>-243.6</c:v>
                      </c:pt>
                      <c:pt idx="18">
                        <c:v>-244.3</c:v>
                      </c:pt>
                      <c:pt idx="19">
                        <c:v>-245</c:v>
                      </c:pt>
                      <c:pt idx="20">
                        <c:v>-245.5</c:v>
                      </c:pt>
                      <c:pt idx="21">
                        <c:v>-243.6</c:v>
                      </c:pt>
                      <c:pt idx="22">
                        <c:v>-242</c:v>
                      </c:pt>
                      <c:pt idx="23">
                        <c:v>-240.5</c:v>
                      </c:pt>
                      <c:pt idx="24">
                        <c:v>-239.3</c:v>
                      </c:pt>
                      <c:pt idx="25">
                        <c:v>-238.2</c:v>
                      </c:pt>
                      <c:pt idx="26">
                        <c:v>-237.2</c:v>
                      </c:pt>
                      <c:pt idx="27">
                        <c:v>-236.3</c:v>
                      </c:pt>
                      <c:pt idx="28">
                        <c:v>-235.5</c:v>
                      </c:pt>
                      <c:pt idx="29">
                        <c:v>-234.8</c:v>
                      </c:pt>
                      <c:pt idx="30">
                        <c:v>-234.1</c:v>
                      </c:pt>
                      <c:pt idx="31">
                        <c:v>-233.4</c:v>
                      </c:pt>
                      <c:pt idx="32">
                        <c:v>-232.8</c:v>
                      </c:pt>
                      <c:pt idx="33">
                        <c:v>-232.2</c:v>
                      </c:pt>
                      <c:pt idx="34">
                        <c:v>-231.7</c:v>
                      </c:pt>
                      <c:pt idx="35">
                        <c:v>-231.1</c:v>
                      </c:pt>
                      <c:pt idx="36">
                        <c:v>-230.6</c:v>
                      </c:pt>
                      <c:pt idx="37">
                        <c:v>-230.2</c:v>
                      </c:pt>
                      <c:pt idx="38">
                        <c:v>-229.7</c:v>
                      </c:pt>
                      <c:pt idx="39">
                        <c:v>-229.1</c:v>
                      </c:pt>
                      <c:pt idx="40">
                        <c:v>-228.4</c:v>
                      </c:pt>
                      <c:pt idx="41">
                        <c:v>-227.9</c:v>
                      </c:pt>
                      <c:pt idx="42">
                        <c:v>-227.3</c:v>
                      </c:pt>
                      <c:pt idx="43">
                        <c:v>-226.8</c:v>
                      </c:pt>
                      <c:pt idx="44">
                        <c:v>-226.3</c:v>
                      </c:pt>
                      <c:pt idx="45">
                        <c:v>-225.8</c:v>
                      </c:pt>
                      <c:pt idx="46">
                        <c:v>-225.4</c:v>
                      </c:pt>
                      <c:pt idx="47">
                        <c:v>-225</c:v>
                      </c:pt>
                      <c:pt idx="48">
                        <c:v>-224.6</c:v>
                      </c:pt>
                      <c:pt idx="49">
                        <c:v>-224.2</c:v>
                      </c:pt>
                      <c:pt idx="50">
                        <c:v>-223.9</c:v>
                      </c:pt>
                      <c:pt idx="51">
                        <c:v>-223.5</c:v>
                      </c:pt>
                      <c:pt idx="52">
                        <c:v>-223.2</c:v>
                      </c:pt>
                      <c:pt idx="53">
                        <c:v>-222.9</c:v>
                      </c:pt>
                      <c:pt idx="54">
                        <c:v>-222.7</c:v>
                      </c:pt>
                      <c:pt idx="55">
                        <c:v>-222.4</c:v>
                      </c:pt>
                      <c:pt idx="56">
                        <c:v>-222.1</c:v>
                      </c:pt>
                      <c:pt idx="57">
                        <c:v>-221.9</c:v>
                      </c:pt>
                      <c:pt idx="58">
                        <c:v>-221.7</c:v>
                      </c:pt>
                      <c:pt idx="59">
                        <c:v>-221.5</c:v>
                      </c:pt>
                      <c:pt idx="60">
                        <c:v>-221.2</c:v>
                      </c:pt>
                      <c:pt idx="61">
                        <c:v>-221</c:v>
                      </c:pt>
                      <c:pt idx="62">
                        <c:v>-220.8</c:v>
                      </c:pt>
                      <c:pt idx="63">
                        <c:v>-220.7</c:v>
                      </c:pt>
                      <c:pt idx="64">
                        <c:v>-220.5</c:v>
                      </c:pt>
                      <c:pt idx="65">
                        <c:v>-220.3</c:v>
                      </c:pt>
                      <c:pt idx="66">
                        <c:v>-220.2</c:v>
                      </c:pt>
                      <c:pt idx="67">
                        <c:v>-220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3C14-42D2-8E80-7FEFB1288994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-250.3</c:v>
                      </c:pt>
                      <c:pt idx="17">
                        <c:v>-252.1</c:v>
                      </c:pt>
                      <c:pt idx="18">
                        <c:v>-253.6</c:v>
                      </c:pt>
                      <c:pt idx="19">
                        <c:v>-255</c:v>
                      </c:pt>
                      <c:pt idx="20">
                        <c:v>-256.3</c:v>
                      </c:pt>
                      <c:pt idx="21">
                        <c:v>-251.5</c:v>
                      </c:pt>
                      <c:pt idx="22">
                        <c:v>-247.7</c:v>
                      </c:pt>
                      <c:pt idx="23">
                        <c:v>-244.5</c:v>
                      </c:pt>
                      <c:pt idx="24">
                        <c:v>-241.9</c:v>
                      </c:pt>
                      <c:pt idx="25">
                        <c:v>-239.6</c:v>
                      </c:pt>
                      <c:pt idx="26">
                        <c:v>-237.7</c:v>
                      </c:pt>
                      <c:pt idx="27">
                        <c:v>-236</c:v>
                      </c:pt>
                      <c:pt idx="28">
                        <c:v>-234.4</c:v>
                      </c:pt>
                      <c:pt idx="29">
                        <c:v>-233</c:v>
                      </c:pt>
                      <c:pt idx="30">
                        <c:v>-231.7</c:v>
                      </c:pt>
                      <c:pt idx="31">
                        <c:v>-230.4</c:v>
                      </c:pt>
                      <c:pt idx="32">
                        <c:v>-229.2</c:v>
                      </c:pt>
                      <c:pt idx="33">
                        <c:v>-228.1</c:v>
                      </c:pt>
                      <c:pt idx="34">
                        <c:v>-227.1</c:v>
                      </c:pt>
                      <c:pt idx="35">
                        <c:v>-226.1</c:v>
                      </c:pt>
                      <c:pt idx="36">
                        <c:v>-225.1</c:v>
                      </c:pt>
                      <c:pt idx="37">
                        <c:v>-224.3</c:v>
                      </c:pt>
                      <c:pt idx="38">
                        <c:v>-223.4</c:v>
                      </c:pt>
                      <c:pt idx="39">
                        <c:v>-222.4</c:v>
                      </c:pt>
                      <c:pt idx="40">
                        <c:v>-221.5</c:v>
                      </c:pt>
                      <c:pt idx="41">
                        <c:v>-220.6</c:v>
                      </c:pt>
                      <c:pt idx="42">
                        <c:v>-220</c:v>
                      </c:pt>
                      <c:pt idx="43">
                        <c:v>-220</c:v>
                      </c:pt>
                      <c:pt idx="44">
                        <c:v>-220</c:v>
                      </c:pt>
                      <c:pt idx="45">
                        <c:v>-220</c:v>
                      </c:pt>
                      <c:pt idx="46">
                        <c:v>-220</c:v>
                      </c:pt>
                      <c:pt idx="47">
                        <c:v>-220</c:v>
                      </c:pt>
                      <c:pt idx="48">
                        <c:v>-220</c:v>
                      </c:pt>
                      <c:pt idx="49">
                        <c:v>-220</c:v>
                      </c:pt>
                      <c:pt idx="50">
                        <c:v>-220</c:v>
                      </c:pt>
                      <c:pt idx="51">
                        <c:v>-220</c:v>
                      </c:pt>
                      <c:pt idx="52">
                        <c:v>-220</c:v>
                      </c:pt>
                      <c:pt idx="53">
                        <c:v>-220</c:v>
                      </c:pt>
                      <c:pt idx="54">
                        <c:v>-220</c:v>
                      </c:pt>
                      <c:pt idx="55">
                        <c:v>-220</c:v>
                      </c:pt>
                      <c:pt idx="56">
                        <c:v>-220</c:v>
                      </c:pt>
                      <c:pt idx="57">
                        <c:v>-220</c:v>
                      </c:pt>
                      <c:pt idx="58">
                        <c:v>-220</c:v>
                      </c:pt>
                      <c:pt idx="59">
                        <c:v>-220</c:v>
                      </c:pt>
                      <c:pt idx="60">
                        <c:v>-220</c:v>
                      </c:pt>
                      <c:pt idx="61">
                        <c:v>-220</c:v>
                      </c:pt>
                      <c:pt idx="62">
                        <c:v>-220</c:v>
                      </c:pt>
                      <c:pt idx="63">
                        <c:v>-220</c:v>
                      </c:pt>
                      <c:pt idx="64">
                        <c:v>-220</c:v>
                      </c:pt>
                      <c:pt idx="65">
                        <c:v>-220</c:v>
                      </c:pt>
                      <c:pt idx="66">
                        <c:v>-220</c:v>
                      </c:pt>
                      <c:pt idx="67">
                        <c:v>-220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3C14-42D2-8E80-7FEFB1288994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-250.3</c:v>
                      </c:pt>
                      <c:pt idx="17">
                        <c:v>-252.1</c:v>
                      </c:pt>
                      <c:pt idx="18">
                        <c:v>-253.6</c:v>
                      </c:pt>
                      <c:pt idx="19">
                        <c:v>-255</c:v>
                      </c:pt>
                      <c:pt idx="20">
                        <c:v>-256.3</c:v>
                      </c:pt>
                      <c:pt idx="21">
                        <c:v>-257.39999999999998</c:v>
                      </c:pt>
                      <c:pt idx="22">
                        <c:v>-258.3</c:v>
                      </c:pt>
                      <c:pt idx="23">
                        <c:v>-259.10000000000002</c:v>
                      </c:pt>
                      <c:pt idx="24">
                        <c:v>-259.89999999999998</c:v>
                      </c:pt>
                      <c:pt idx="25">
                        <c:v>-260.39999999999998</c:v>
                      </c:pt>
                      <c:pt idx="26">
                        <c:v>-260.89999999999998</c:v>
                      </c:pt>
                      <c:pt idx="27">
                        <c:v>-261.3</c:v>
                      </c:pt>
                      <c:pt idx="28">
                        <c:v>-261.7</c:v>
                      </c:pt>
                      <c:pt idx="29">
                        <c:v>-261.89999999999998</c:v>
                      </c:pt>
                      <c:pt idx="30">
                        <c:v>-262.10000000000002</c:v>
                      </c:pt>
                      <c:pt idx="31">
                        <c:v>-262.3</c:v>
                      </c:pt>
                      <c:pt idx="32">
                        <c:v>-262.5</c:v>
                      </c:pt>
                      <c:pt idx="33">
                        <c:v>-262.60000000000002</c:v>
                      </c:pt>
                      <c:pt idx="34">
                        <c:v>-262.8</c:v>
                      </c:pt>
                      <c:pt idx="35">
                        <c:v>-262.89999999999998</c:v>
                      </c:pt>
                      <c:pt idx="36">
                        <c:v>-263</c:v>
                      </c:pt>
                      <c:pt idx="37">
                        <c:v>-263.10000000000002</c:v>
                      </c:pt>
                      <c:pt idx="38">
                        <c:v>-263.2</c:v>
                      </c:pt>
                      <c:pt idx="39">
                        <c:v>-262.89999999999998</c:v>
                      </c:pt>
                      <c:pt idx="40">
                        <c:v>-262.60000000000002</c:v>
                      </c:pt>
                      <c:pt idx="41">
                        <c:v>-262.5</c:v>
                      </c:pt>
                      <c:pt idx="42">
                        <c:v>-262.39999999999998</c:v>
                      </c:pt>
                      <c:pt idx="43">
                        <c:v>-262.3</c:v>
                      </c:pt>
                      <c:pt idx="44">
                        <c:v>-262.2</c:v>
                      </c:pt>
                      <c:pt idx="45">
                        <c:v>-262.2</c:v>
                      </c:pt>
                      <c:pt idx="46">
                        <c:v>-262.2</c:v>
                      </c:pt>
                      <c:pt idx="47">
                        <c:v>-262.2</c:v>
                      </c:pt>
                      <c:pt idx="48">
                        <c:v>-262.2</c:v>
                      </c:pt>
                      <c:pt idx="49">
                        <c:v>-262.2</c:v>
                      </c:pt>
                      <c:pt idx="50">
                        <c:v>-262.2</c:v>
                      </c:pt>
                      <c:pt idx="51">
                        <c:v>-262.2</c:v>
                      </c:pt>
                      <c:pt idx="52">
                        <c:v>-262.3</c:v>
                      </c:pt>
                      <c:pt idx="53">
                        <c:v>-262.3</c:v>
                      </c:pt>
                      <c:pt idx="54">
                        <c:v>-262.3</c:v>
                      </c:pt>
                      <c:pt idx="55">
                        <c:v>-262.39999999999998</c:v>
                      </c:pt>
                      <c:pt idx="56">
                        <c:v>-262.39999999999998</c:v>
                      </c:pt>
                      <c:pt idx="57">
                        <c:v>-262.39999999999998</c:v>
                      </c:pt>
                      <c:pt idx="58">
                        <c:v>-262.5</c:v>
                      </c:pt>
                      <c:pt idx="59">
                        <c:v>-262.5</c:v>
                      </c:pt>
                      <c:pt idx="60">
                        <c:v>-262.60000000000002</c:v>
                      </c:pt>
                      <c:pt idx="61">
                        <c:v>-262.60000000000002</c:v>
                      </c:pt>
                      <c:pt idx="62">
                        <c:v>-262.60000000000002</c:v>
                      </c:pt>
                      <c:pt idx="63">
                        <c:v>-262.7</c:v>
                      </c:pt>
                      <c:pt idx="64">
                        <c:v>-262.7</c:v>
                      </c:pt>
                      <c:pt idx="65">
                        <c:v>-262.8</c:v>
                      </c:pt>
                      <c:pt idx="66">
                        <c:v>-262.8</c:v>
                      </c:pt>
                      <c:pt idx="67">
                        <c:v>-262.8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3C14-42D2-8E80-7FEFB1288994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-250.4</c:v>
                      </c:pt>
                      <c:pt idx="17">
                        <c:v>-252.2</c:v>
                      </c:pt>
                      <c:pt idx="18">
                        <c:v>-253.9</c:v>
                      </c:pt>
                      <c:pt idx="19">
                        <c:v>-255.4</c:v>
                      </c:pt>
                      <c:pt idx="20">
                        <c:v>-256.8</c:v>
                      </c:pt>
                      <c:pt idx="21">
                        <c:v>-259.39999999999998</c:v>
                      </c:pt>
                      <c:pt idx="22">
                        <c:v>-261.89999999999998</c:v>
                      </c:pt>
                      <c:pt idx="23">
                        <c:v>-264.39999999999998</c:v>
                      </c:pt>
                      <c:pt idx="24">
                        <c:v>-266.89999999999998</c:v>
                      </c:pt>
                      <c:pt idx="25">
                        <c:v>-269.3</c:v>
                      </c:pt>
                      <c:pt idx="26">
                        <c:v>-262.89999999999998</c:v>
                      </c:pt>
                      <c:pt idx="27">
                        <c:v>-259.60000000000002</c:v>
                      </c:pt>
                      <c:pt idx="28">
                        <c:v>-257.2</c:v>
                      </c:pt>
                      <c:pt idx="29">
                        <c:v>-255.4</c:v>
                      </c:pt>
                      <c:pt idx="30">
                        <c:v>-254</c:v>
                      </c:pt>
                      <c:pt idx="31">
                        <c:v>-255.9</c:v>
                      </c:pt>
                      <c:pt idx="32">
                        <c:v>-254.2</c:v>
                      </c:pt>
                      <c:pt idx="33">
                        <c:v>-252.7</c:v>
                      </c:pt>
                      <c:pt idx="34">
                        <c:v>-251.5</c:v>
                      </c:pt>
                      <c:pt idx="35">
                        <c:v>-250.4</c:v>
                      </c:pt>
                      <c:pt idx="36">
                        <c:v>-249.4</c:v>
                      </c:pt>
                      <c:pt idx="37">
                        <c:v>-248.6</c:v>
                      </c:pt>
                      <c:pt idx="38">
                        <c:v>-247.9</c:v>
                      </c:pt>
                      <c:pt idx="39">
                        <c:v>-247</c:v>
                      </c:pt>
                      <c:pt idx="40">
                        <c:v>-246.2</c:v>
                      </c:pt>
                      <c:pt idx="41">
                        <c:v>-245.5</c:v>
                      </c:pt>
                      <c:pt idx="42">
                        <c:v>-244.9</c:v>
                      </c:pt>
                      <c:pt idx="43">
                        <c:v>-244.4</c:v>
                      </c:pt>
                      <c:pt idx="44">
                        <c:v>-244</c:v>
                      </c:pt>
                      <c:pt idx="45">
                        <c:v>-243.7</c:v>
                      </c:pt>
                      <c:pt idx="46">
                        <c:v>-243.4</c:v>
                      </c:pt>
                      <c:pt idx="47">
                        <c:v>-243.1</c:v>
                      </c:pt>
                      <c:pt idx="48">
                        <c:v>-242.9</c:v>
                      </c:pt>
                      <c:pt idx="49">
                        <c:v>-242.7</c:v>
                      </c:pt>
                      <c:pt idx="50">
                        <c:v>-242.6</c:v>
                      </c:pt>
                      <c:pt idx="51">
                        <c:v>-242.5</c:v>
                      </c:pt>
                      <c:pt idx="52">
                        <c:v>-242.4</c:v>
                      </c:pt>
                      <c:pt idx="53">
                        <c:v>-242.3</c:v>
                      </c:pt>
                      <c:pt idx="54">
                        <c:v>-242.2</c:v>
                      </c:pt>
                      <c:pt idx="55">
                        <c:v>-242.2</c:v>
                      </c:pt>
                      <c:pt idx="56">
                        <c:v>-242.2</c:v>
                      </c:pt>
                      <c:pt idx="57">
                        <c:v>-242.2</c:v>
                      </c:pt>
                      <c:pt idx="58">
                        <c:v>-242.3</c:v>
                      </c:pt>
                      <c:pt idx="59">
                        <c:v>-242.3</c:v>
                      </c:pt>
                      <c:pt idx="60">
                        <c:v>-242.4</c:v>
                      </c:pt>
                      <c:pt idx="61">
                        <c:v>-242.5</c:v>
                      </c:pt>
                      <c:pt idx="62">
                        <c:v>-242.5</c:v>
                      </c:pt>
                      <c:pt idx="63">
                        <c:v>-242.6</c:v>
                      </c:pt>
                      <c:pt idx="64">
                        <c:v>-242.7</c:v>
                      </c:pt>
                      <c:pt idx="65">
                        <c:v>-242.8</c:v>
                      </c:pt>
                      <c:pt idx="66">
                        <c:v>-242.9</c:v>
                      </c:pt>
                      <c:pt idx="67">
                        <c:v>-243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3C14-42D2-8E80-7FEFB1288994}"/>
                  </c:ext>
                </c:extLst>
              </c15:ser>
            </c15:filteredScatterSeries>
          </c:ext>
        </c:extLst>
      </c:scatterChart>
      <c:valAx>
        <c:axId val="235993984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Year</a:t>
                </a:r>
              </a:p>
            </c:rich>
          </c:tx>
          <c:layout>
            <c:manualLayout>
              <c:xMode val="edge"/>
              <c:yMode val="edge"/>
              <c:x val="0.52119408909502762"/>
              <c:y val="0.144538702735150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 anchor="ctr" anchorCtr="1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994544"/>
        <c:crosses val="autoZero"/>
        <c:crossBetween val="midCat"/>
      </c:valAx>
      <c:valAx>
        <c:axId val="235994544"/>
        <c:scaling>
          <c:orientation val="minMax"/>
          <c:max val="-210"/>
          <c:min val="-27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Salton Sea Elevation (mean feet below sea level)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36302704784161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9939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982728939704455"/>
          <c:y val="0.70984449936458682"/>
          <c:w val="0.47887237893757778"/>
          <c:h val="0.15895446488135428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/>
              <a:t>Salton Sea Playa Exposure Prediction</a:t>
            </a:r>
            <a:r>
              <a:rPr lang="en-US" sz="1400" b="1" i="0" u="none" strike="noStrike" baseline="0">
                <a:effectLst/>
              </a:rPr>
              <a:t>, With and Without QSA and QSA with WISER Concept B </a:t>
            </a:r>
            <a:endParaRPr lang="en-US" sz="1400" b="1"/>
          </a:p>
        </c:rich>
      </c:tx>
      <c:layout>
        <c:manualLayout>
          <c:xMode val="edge"/>
          <c:yMode val="edge"/>
          <c:x val="0.27237651749227543"/>
          <c:y val="2.8467664169716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1794079537526E-2"/>
          <c:y val="0.10354749560903685"/>
          <c:w val="0.89433573208412243"/>
          <c:h val="0.844679107699643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Balance'!$H$33:$BW$33</c:f>
              <c:numCache>
                <c:formatCode>#,##0</c:formatCode>
                <c:ptCount val="68"/>
                <c:pt idx="0">
                  <c:v>0</c:v>
                </c:pt>
                <c:pt idx="1">
                  <c:v>605</c:v>
                </c:pt>
                <c:pt idx="2">
                  <c:v>1007</c:v>
                </c:pt>
                <c:pt idx="3">
                  <c:v>1207</c:v>
                </c:pt>
                <c:pt idx="4">
                  <c:v>1606</c:v>
                </c:pt>
                <c:pt idx="5">
                  <c:v>2003</c:v>
                </c:pt>
                <c:pt idx="6">
                  <c:v>2397</c:v>
                </c:pt>
                <c:pt idx="7">
                  <c:v>2594</c:v>
                </c:pt>
                <c:pt idx="8">
                  <c:v>2990</c:v>
                </c:pt>
                <c:pt idx="9">
                  <c:v>3189</c:v>
                </c:pt>
                <c:pt idx="10">
                  <c:v>3389</c:v>
                </c:pt>
                <c:pt idx="11">
                  <c:v>3787</c:v>
                </c:pt>
                <c:pt idx="12">
                  <c:v>3992</c:v>
                </c:pt>
                <c:pt idx="13">
                  <c:v>4198</c:v>
                </c:pt>
                <c:pt idx="14">
                  <c:v>4626</c:v>
                </c:pt>
                <c:pt idx="15">
                  <c:v>4626</c:v>
                </c:pt>
                <c:pt idx="16">
                  <c:v>5059</c:v>
                </c:pt>
                <c:pt idx="17">
                  <c:v>5280</c:v>
                </c:pt>
                <c:pt idx="18">
                  <c:v>5501</c:v>
                </c:pt>
                <c:pt idx="19">
                  <c:v>5725</c:v>
                </c:pt>
                <c:pt idx="20">
                  <c:v>5953</c:v>
                </c:pt>
                <c:pt idx="21">
                  <c:v>6185</c:v>
                </c:pt>
                <c:pt idx="22">
                  <c:v>6419</c:v>
                </c:pt>
                <c:pt idx="23">
                  <c:v>6658</c:v>
                </c:pt>
                <c:pt idx="24">
                  <c:v>6903</c:v>
                </c:pt>
                <c:pt idx="25">
                  <c:v>7154</c:v>
                </c:pt>
                <c:pt idx="26">
                  <c:v>7154</c:v>
                </c:pt>
                <c:pt idx="27">
                  <c:v>7410</c:v>
                </c:pt>
                <c:pt idx="28">
                  <c:v>7675</c:v>
                </c:pt>
                <c:pt idx="29">
                  <c:v>7945</c:v>
                </c:pt>
                <c:pt idx="30">
                  <c:v>7945</c:v>
                </c:pt>
                <c:pt idx="31">
                  <c:v>8212</c:v>
                </c:pt>
                <c:pt idx="32">
                  <c:v>8472</c:v>
                </c:pt>
                <c:pt idx="33">
                  <c:v>8472</c:v>
                </c:pt>
                <c:pt idx="34">
                  <c:v>8722</c:v>
                </c:pt>
                <c:pt idx="35">
                  <c:v>8973</c:v>
                </c:pt>
                <c:pt idx="36">
                  <c:v>8973</c:v>
                </c:pt>
                <c:pt idx="37">
                  <c:v>9224</c:v>
                </c:pt>
                <c:pt idx="38">
                  <c:v>9224</c:v>
                </c:pt>
                <c:pt idx="39">
                  <c:v>9473</c:v>
                </c:pt>
                <c:pt idx="40">
                  <c:v>9724</c:v>
                </c:pt>
                <c:pt idx="41">
                  <c:v>9724</c:v>
                </c:pt>
                <c:pt idx="42">
                  <c:v>9976</c:v>
                </c:pt>
                <c:pt idx="43">
                  <c:v>9976</c:v>
                </c:pt>
                <c:pt idx="44">
                  <c:v>10231</c:v>
                </c:pt>
                <c:pt idx="45">
                  <c:v>10231</c:v>
                </c:pt>
                <c:pt idx="46">
                  <c:v>10495</c:v>
                </c:pt>
                <c:pt idx="47">
                  <c:v>10495</c:v>
                </c:pt>
                <c:pt idx="48">
                  <c:v>10756</c:v>
                </c:pt>
                <c:pt idx="49">
                  <c:v>10756</c:v>
                </c:pt>
                <c:pt idx="50">
                  <c:v>11021</c:v>
                </c:pt>
                <c:pt idx="51">
                  <c:v>11289</c:v>
                </c:pt>
                <c:pt idx="52">
                  <c:v>11289</c:v>
                </c:pt>
                <c:pt idx="53">
                  <c:v>11559</c:v>
                </c:pt>
                <c:pt idx="54">
                  <c:v>11559</c:v>
                </c:pt>
                <c:pt idx="55">
                  <c:v>11832</c:v>
                </c:pt>
                <c:pt idx="56">
                  <c:v>11832</c:v>
                </c:pt>
                <c:pt idx="57">
                  <c:v>12113</c:v>
                </c:pt>
                <c:pt idx="58">
                  <c:v>12113</c:v>
                </c:pt>
                <c:pt idx="59">
                  <c:v>12113</c:v>
                </c:pt>
                <c:pt idx="60">
                  <c:v>12398</c:v>
                </c:pt>
                <c:pt idx="61">
                  <c:v>12398</c:v>
                </c:pt>
                <c:pt idx="62">
                  <c:v>12692</c:v>
                </c:pt>
                <c:pt idx="63">
                  <c:v>12692</c:v>
                </c:pt>
                <c:pt idx="64">
                  <c:v>13005</c:v>
                </c:pt>
                <c:pt idx="65">
                  <c:v>13005</c:v>
                </c:pt>
                <c:pt idx="66">
                  <c:v>13332</c:v>
                </c:pt>
                <c:pt idx="67">
                  <c:v>13332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D7-4D6F-A782-B1175D2E5951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26348</c:v>
                </c:pt>
                <c:pt idx="12">
                  <c:v>29715</c:v>
                </c:pt>
                <c:pt idx="13">
                  <c:v>32781</c:v>
                </c:pt>
                <c:pt idx="14">
                  <c:v>36148</c:v>
                </c:pt>
                <c:pt idx="15">
                  <c:v>39247</c:v>
                </c:pt>
                <c:pt idx="16">
                  <c:v>42509</c:v>
                </c:pt>
                <c:pt idx="17">
                  <c:v>45609</c:v>
                </c:pt>
                <c:pt idx="18">
                  <c:v>48691</c:v>
                </c:pt>
                <c:pt idx="19">
                  <c:v>51501</c:v>
                </c:pt>
                <c:pt idx="20">
                  <c:v>53387</c:v>
                </c:pt>
                <c:pt idx="21">
                  <c:v>55281</c:v>
                </c:pt>
                <c:pt idx="22">
                  <c:v>57173</c:v>
                </c:pt>
                <c:pt idx="23">
                  <c:v>58297</c:v>
                </c:pt>
                <c:pt idx="24">
                  <c:v>59718</c:v>
                </c:pt>
                <c:pt idx="25">
                  <c:v>60780</c:v>
                </c:pt>
                <c:pt idx="26">
                  <c:v>61875</c:v>
                </c:pt>
                <c:pt idx="27">
                  <c:v>62576</c:v>
                </c:pt>
                <c:pt idx="28">
                  <c:v>63252</c:v>
                </c:pt>
                <c:pt idx="29">
                  <c:v>63919</c:v>
                </c:pt>
                <c:pt idx="30">
                  <c:v>64574</c:v>
                </c:pt>
                <c:pt idx="31">
                  <c:v>64892</c:v>
                </c:pt>
                <c:pt idx="32">
                  <c:v>65520</c:v>
                </c:pt>
                <c:pt idx="33">
                  <c:v>65830</c:v>
                </c:pt>
                <c:pt idx="34">
                  <c:v>66133</c:v>
                </c:pt>
                <c:pt idx="35">
                  <c:v>66439</c:v>
                </c:pt>
                <c:pt idx="36">
                  <c:v>67051</c:v>
                </c:pt>
                <c:pt idx="37">
                  <c:v>67356</c:v>
                </c:pt>
                <c:pt idx="38">
                  <c:v>67356</c:v>
                </c:pt>
                <c:pt idx="39">
                  <c:v>66744</c:v>
                </c:pt>
                <c:pt idx="40">
                  <c:v>66133</c:v>
                </c:pt>
                <c:pt idx="41">
                  <c:v>65520</c:v>
                </c:pt>
                <c:pt idx="42">
                  <c:v>65209</c:v>
                </c:pt>
                <c:pt idx="43">
                  <c:v>64892</c:v>
                </c:pt>
                <c:pt idx="44">
                  <c:v>64574</c:v>
                </c:pt>
                <c:pt idx="45">
                  <c:v>64249</c:v>
                </c:pt>
                <c:pt idx="46">
                  <c:v>63919</c:v>
                </c:pt>
                <c:pt idx="47">
                  <c:v>63588</c:v>
                </c:pt>
                <c:pt idx="48">
                  <c:v>63588</c:v>
                </c:pt>
                <c:pt idx="49">
                  <c:v>63252</c:v>
                </c:pt>
                <c:pt idx="50">
                  <c:v>63252</c:v>
                </c:pt>
                <c:pt idx="51">
                  <c:v>63252</c:v>
                </c:pt>
                <c:pt idx="52">
                  <c:v>63252</c:v>
                </c:pt>
                <c:pt idx="53">
                  <c:v>63252</c:v>
                </c:pt>
                <c:pt idx="54">
                  <c:v>63252</c:v>
                </c:pt>
                <c:pt idx="55">
                  <c:v>63252</c:v>
                </c:pt>
                <c:pt idx="56">
                  <c:v>63252</c:v>
                </c:pt>
                <c:pt idx="57">
                  <c:v>63252</c:v>
                </c:pt>
                <c:pt idx="58">
                  <c:v>63588</c:v>
                </c:pt>
                <c:pt idx="59">
                  <c:v>63588</c:v>
                </c:pt>
                <c:pt idx="60">
                  <c:v>63588</c:v>
                </c:pt>
                <c:pt idx="61">
                  <c:v>63588</c:v>
                </c:pt>
                <c:pt idx="62">
                  <c:v>63919</c:v>
                </c:pt>
                <c:pt idx="63">
                  <c:v>63919</c:v>
                </c:pt>
                <c:pt idx="64">
                  <c:v>63919</c:v>
                </c:pt>
                <c:pt idx="65">
                  <c:v>64249</c:v>
                </c:pt>
                <c:pt idx="66">
                  <c:v>64249</c:v>
                </c:pt>
                <c:pt idx="67">
                  <c:v>64249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D7-4D6F-A782-B1175D2E5951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Distilled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26348</c:v>
                </c:pt>
                <c:pt idx="12">
                  <c:v>29715</c:v>
                </c:pt>
                <c:pt idx="13">
                  <c:v>32764.565121916312</c:v>
                </c:pt>
                <c:pt idx="14">
                  <c:v>35842.999324706485</c:v>
                </c:pt>
                <c:pt idx="15">
                  <c:v>38381.302608370519</c:v>
                </c:pt>
                <c:pt idx="16">
                  <c:v>40623.437113630556</c:v>
                </c:pt>
                <c:pt idx="17">
                  <c:v>42361.486196223952</c:v>
                </c:pt>
                <c:pt idx="18">
                  <c:v>43739.449856150713</c:v>
                </c:pt>
                <c:pt idx="19">
                  <c:v>44498.762963142108</c:v>
                </c:pt>
                <c:pt idx="20">
                  <c:v>43277.80934882928</c:v>
                </c:pt>
                <c:pt idx="21">
                  <c:v>31108.136060788907</c:v>
                </c:pt>
                <c:pt idx="22">
                  <c:v>20601.984223415071</c:v>
                </c:pt>
                <c:pt idx="23">
                  <c:v>11726.650506252241</c:v>
                </c:pt>
                <c:pt idx="24">
                  <c:v>4009.8047924618186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D7-4D6F-A782-B1175D2E5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255504"/>
        <c:axId val="34424433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'WI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26348</c:v>
                      </c:pt>
                      <c:pt idx="12">
                        <c:v>29715</c:v>
                      </c:pt>
                      <c:pt idx="13">
                        <c:v>32781</c:v>
                      </c:pt>
                      <c:pt idx="14">
                        <c:v>36148</c:v>
                      </c:pt>
                      <c:pt idx="15">
                        <c:v>39247</c:v>
                      </c:pt>
                      <c:pt idx="16">
                        <c:v>42509</c:v>
                      </c:pt>
                      <c:pt idx="17">
                        <c:v>45609</c:v>
                      </c:pt>
                      <c:pt idx="18">
                        <c:v>48691</c:v>
                      </c:pt>
                      <c:pt idx="19">
                        <c:v>51501</c:v>
                      </c:pt>
                      <c:pt idx="20">
                        <c:v>53387</c:v>
                      </c:pt>
                      <c:pt idx="21">
                        <c:v>45609</c:v>
                      </c:pt>
                      <c:pt idx="22">
                        <c:v>39587</c:v>
                      </c:pt>
                      <c:pt idx="23">
                        <c:v>34394</c:v>
                      </c:pt>
                      <c:pt idx="24">
                        <c:v>30623</c:v>
                      </c:pt>
                      <c:pt idx="25">
                        <c:v>27276</c:v>
                      </c:pt>
                      <c:pt idx="26">
                        <c:v>24035</c:v>
                      </c:pt>
                      <c:pt idx="27">
                        <c:v>21289</c:v>
                      </c:pt>
                      <c:pt idx="28">
                        <c:v>19224</c:v>
                      </c:pt>
                      <c:pt idx="29">
                        <c:v>17410</c:v>
                      </c:pt>
                      <c:pt idx="30">
                        <c:v>15725</c:v>
                      </c:pt>
                      <c:pt idx="31">
                        <c:v>14198</c:v>
                      </c:pt>
                      <c:pt idx="32">
                        <c:v>12990</c:v>
                      </c:pt>
                      <c:pt idx="33">
                        <c:v>11805</c:v>
                      </c:pt>
                      <c:pt idx="34">
                        <c:v>10806</c:v>
                      </c:pt>
                      <c:pt idx="35">
                        <c:v>9594</c:v>
                      </c:pt>
                      <c:pt idx="36">
                        <c:v>8576</c:v>
                      </c:pt>
                      <c:pt idx="37">
                        <c:v>7756</c:v>
                      </c:pt>
                      <c:pt idx="38">
                        <c:v>6725</c:v>
                      </c:pt>
                      <c:pt idx="39">
                        <c:v>5482</c:v>
                      </c:pt>
                      <c:pt idx="40">
                        <c:v>4015</c:v>
                      </c:pt>
                      <c:pt idx="41">
                        <c:v>2956</c:v>
                      </c:pt>
                      <c:pt idx="42">
                        <c:v>1674</c:v>
                      </c:pt>
                      <c:pt idx="43">
                        <c:v>595</c:v>
                      </c:pt>
                      <c:pt idx="44">
                        <c:v>-492</c:v>
                      </c:pt>
                      <c:pt idx="45">
                        <c:v>-1589</c:v>
                      </c:pt>
                      <c:pt idx="46">
                        <c:v>-2472</c:v>
                      </c:pt>
                      <c:pt idx="47">
                        <c:v>-3361</c:v>
                      </c:pt>
                      <c:pt idx="48">
                        <c:v>-4263</c:v>
                      </c:pt>
                      <c:pt idx="49">
                        <c:v>-5163</c:v>
                      </c:pt>
                      <c:pt idx="50">
                        <c:v>-5842</c:v>
                      </c:pt>
                      <c:pt idx="51">
                        <c:v>-6751</c:v>
                      </c:pt>
                      <c:pt idx="52">
                        <c:v>-7437</c:v>
                      </c:pt>
                      <c:pt idx="53">
                        <c:v>-8126</c:v>
                      </c:pt>
                      <c:pt idx="54">
                        <c:v>-8586</c:v>
                      </c:pt>
                      <c:pt idx="55">
                        <c:v>-9280</c:v>
                      </c:pt>
                      <c:pt idx="56">
                        <c:v>-9977</c:v>
                      </c:pt>
                      <c:pt idx="57">
                        <c:v>-10443</c:v>
                      </c:pt>
                      <c:pt idx="58">
                        <c:v>-10911</c:v>
                      </c:pt>
                      <c:pt idx="59">
                        <c:v>-11380</c:v>
                      </c:pt>
                      <c:pt idx="60">
                        <c:v>-12086</c:v>
                      </c:pt>
                      <c:pt idx="61">
                        <c:v>-12558</c:v>
                      </c:pt>
                      <c:pt idx="62">
                        <c:v>-13032</c:v>
                      </c:pt>
                      <c:pt idx="63">
                        <c:v>-13269</c:v>
                      </c:pt>
                      <c:pt idx="64">
                        <c:v>-13745</c:v>
                      </c:pt>
                      <c:pt idx="65">
                        <c:v>-14222</c:v>
                      </c:pt>
                      <c:pt idx="66">
                        <c:v>-14461</c:v>
                      </c:pt>
                      <c:pt idx="67">
                        <c:v>-14941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8DD7-4D6F-A782-B1175D2E5951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pPr>
                    <a:solidFill>
                      <a:srgbClr val="FFC000"/>
                    </a:solidFill>
                    <a:ln>
                      <a:solidFill>
                        <a:srgbClr val="FFC00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48281</c:v>
                      </c:pt>
                      <c:pt idx="14">
                        <c:v>56791</c:v>
                      </c:pt>
                      <c:pt idx="15">
                        <c:v>64249</c:v>
                      </c:pt>
                      <c:pt idx="16">
                        <c:v>69705</c:v>
                      </c:pt>
                      <c:pt idx="17">
                        <c:v>74941</c:v>
                      </c:pt>
                      <c:pt idx="18">
                        <c:v>79311</c:v>
                      </c:pt>
                      <c:pt idx="19">
                        <c:v>83644</c:v>
                      </c:pt>
                      <c:pt idx="20">
                        <c:v>87781</c:v>
                      </c:pt>
                      <c:pt idx="21">
                        <c:v>91368</c:v>
                      </c:pt>
                      <c:pt idx="22">
                        <c:v>94267</c:v>
                      </c:pt>
                      <c:pt idx="23">
                        <c:v>96873</c:v>
                      </c:pt>
                      <c:pt idx="24">
                        <c:v>99588</c:v>
                      </c:pt>
                      <c:pt idx="25">
                        <c:v>101382</c:v>
                      </c:pt>
                      <c:pt idx="26">
                        <c:v>103195</c:v>
                      </c:pt>
                      <c:pt idx="27">
                        <c:v>104677</c:v>
                      </c:pt>
                      <c:pt idx="28">
                        <c:v>106182</c:v>
                      </c:pt>
                      <c:pt idx="29">
                        <c:v>106950</c:v>
                      </c:pt>
                      <c:pt idx="30">
                        <c:v>107740</c:v>
                      </c:pt>
                      <c:pt idx="31">
                        <c:v>108523</c:v>
                      </c:pt>
                      <c:pt idx="32">
                        <c:v>109301</c:v>
                      </c:pt>
                      <c:pt idx="33">
                        <c:v>109702</c:v>
                      </c:pt>
                      <c:pt idx="34">
                        <c:v>110522</c:v>
                      </c:pt>
                      <c:pt idx="35">
                        <c:v>110941</c:v>
                      </c:pt>
                      <c:pt idx="36">
                        <c:v>111354</c:v>
                      </c:pt>
                      <c:pt idx="37">
                        <c:v>111779</c:v>
                      </c:pt>
                      <c:pt idx="38">
                        <c:v>112210</c:v>
                      </c:pt>
                      <c:pt idx="39">
                        <c:v>110941</c:v>
                      </c:pt>
                      <c:pt idx="40">
                        <c:v>109702</c:v>
                      </c:pt>
                      <c:pt idx="41">
                        <c:v>109301</c:v>
                      </c:pt>
                      <c:pt idx="42">
                        <c:v>108906</c:v>
                      </c:pt>
                      <c:pt idx="43">
                        <c:v>108523</c:v>
                      </c:pt>
                      <c:pt idx="44">
                        <c:v>108133</c:v>
                      </c:pt>
                      <c:pt idx="45">
                        <c:v>108133</c:v>
                      </c:pt>
                      <c:pt idx="46">
                        <c:v>108133</c:v>
                      </c:pt>
                      <c:pt idx="47">
                        <c:v>108133</c:v>
                      </c:pt>
                      <c:pt idx="48">
                        <c:v>108133</c:v>
                      </c:pt>
                      <c:pt idx="49">
                        <c:v>108133</c:v>
                      </c:pt>
                      <c:pt idx="50">
                        <c:v>108133</c:v>
                      </c:pt>
                      <c:pt idx="51">
                        <c:v>108133</c:v>
                      </c:pt>
                      <c:pt idx="52">
                        <c:v>108523</c:v>
                      </c:pt>
                      <c:pt idx="53">
                        <c:v>108523</c:v>
                      </c:pt>
                      <c:pt idx="54">
                        <c:v>108523</c:v>
                      </c:pt>
                      <c:pt idx="55">
                        <c:v>108906</c:v>
                      </c:pt>
                      <c:pt idx="56">
                        <c:v>108906</c:v>
                      </c:pt>
                      <c:pt idx="57">
                        <c:v>108906</c:v>
                      </c:pt>
                      <c:pt idx="58">
                        <c:v>109301</c:v>
                      </c:pt>
                      <c:pt idx="59">
                        <c:v>109301</c:v>
                      </c:pt>
                      <c:pt idx="60">
                        <c:v>109702</c:v>
                      </c:pt>
                      <c:pt idx="61">
                        <c:v>109702</c:v>
                      </c:pt>
                      <c:pt idx="62">
                        <c:v>109702</c:v>
                      </c:pt>
                      <c:pt idx="63">
                        <c:v>110110</c:v>
                      </c:pt>
                      <c:pt idx="64">
                        <c:v>110110</c:v>
                      </c:pt>
                      <c:pt idx="65">
                        <c:v>110522</c:v>
                      </c:pt>
                      <c:pt idx="66">
                        <c:v>110522</c:v>
                      </c:pt>
                      <c:pt idx="67">
                        <c:v>110522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8DD7-4D6F-A782-B1175D2E5951}"/>
                  </c:ext>
                </c:extLst>
              </c15:ser>
            </c15:filteredScatterSeries>
            <c15:filteredScatte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48281</c:v>
                      </c:pt>
                      <c:pt idx="14">
                        <c:v>56791</c:v>
                      </c:pt>
                      <c:pt idx="15">
                        <c:v>64249</c:v>
                      </c:pt>
                      <c:pt idx="16">
                        <c:v>69705</c:v>
                      </c:pt>
                      <c:pt idx="17">
                        <c:v>74941</c:v>
                      </c:pt>
                      <c:pt idx="18">
                        <c:v>79311</c:v>
                      </c:pt>
                      <c:pt idx="19">
                        <c:v>83644</c:v>
                      </c:pt>
                      <c:pt idx="20">
                        <c:v>87781</c:v>
                      </c:pt>
                      <c:pt idx="21">
                        <c:v>73240</c:v>
                      </c:pt>
                      <c:pt idx="22">
                        <c:v>61502</c:v>
                      </c:pt>
                      <c:pt idx="23">
                        <c:v>49495</c:v>
                      </c:pt>
                      <c:pt idx="24">
                        <c:v>39247</c:v>
                      </c:pt>
                      <c:pt idx="25">
                        <c:v>31533</c:v>
                      </c:pt>
                      <c:pt idx="26">
                        <c:v>25703</c:v>
                      </c:pt>
                      <c:pt idx="27">
                        <c:v>20495</c:v>
                      </c:pt>
                      <c:pt idx="28">
                        <c:v>16419</c:v>
                      </c:pt>
                      <c:pt idx="29">
                        <c:v>13389</c:v>
                      </c:pt>
                      <c:pt idx="30">
                        <c:v>10806</c:v>
                      </c:pt>
                      <c:pt idx="31">
                        <c:v>8167</c:v>
                      </c:pt>
                      <c:pt idx="32">
                        <c:v>5690</c:v>
                      </c:pt>
                      <c:pt idx="33">
                        <c:v>3380</c:v>
                      </c:pt>
                      <c:pt idx="34">
                        <c:v>1243</c:v>
                      </c:pt>
                      <c:pt idx="35">
                        <c:v>-930</c:v>
                      </c:pt>
                      <c:pt idx="36">
                        <c:v>-3139</c:v>
                      </c:pt>
                      <c:pt idx="37">
                        <c:v>-4938</c:v>
                      </c:pt>
                      <c:pt idx="38">
                        <c:v>-6980</c:v>
                      </c:pt>
                      <c:pt idx="39">
                        <c:v>-9280</c:v>
                      </c:pt>
                      <c:pt idx="40">
                        <c:v>-11380</c:v>
                      </c:pt>
                      <c:pt idx="41">
                        <c:v>-13507</c:v>
                      </c:pt>
                      <c:pt idx="42">
                        <c:v>-14941</c:v>
                      </c:pt>
                      <c:pt idx="43">
                        <c:v>-14941</c:v>
                      </c:pt>
                      <c:pt idx="44">
                        <c:v>-14941</c:v>
                      </c:pt>
                      <c:pt idx="45">
                        <c:v>-14941</c:v>
                      </c:pt>
                      <c:pt idx="46">
                        <c:v>-14941</c:v>
                      </c:pt>
                      <c:pt idx="47">
                        <c:v>-14941</c:v>
                      </c:pt>
                      <c:pt idx="48">
                        <c:v>-14941</c:v>
                      </c:pt>
                      <c:pt idx="49">
                        <c:v>-14941</c:v>
                      </c:pt>
                      <c:pt idx="50">
                        <c:v>-14941</c:v>
                      </c:pt>
                      <c:pt idx="51">
                        <c:v>-14941</c:v>
                      </c:pt>
                      <c:pt idx="52">
                        <c:v>-14941</c:v>
                      </c:pt>
                      <c:pt idx="53">
                        <c:v>-14941</c:v>
                      </c:pt>
                      <c:pt idx="54">
                        <c:v>-14941</c:v>
                      </c:pt>
                      <c:pt idx="55">
                        <c:v>-14941</c:v>
                      </c:pt>
                      <c:pt idx="56">
                        <c:v>-14941</c:v>
                      </c:pt>
                      <c:pt idx="57">
                        <c:v>-14941</c:v>
                      </c:pt>
                      <c:pt idx="58">
                        <c:v>-14941</c:v>
                      </c:pt>
                      <c:pt idx="59">
                        <c:v>-14941</c:v>
                      </c:pt>
                      <c:pt idx="60">
                        <c:v>-14941</c:v>
                      </c:pt>
                      <c:pt idx="61">
                        <c:v>-14941</c:v>
                      </c:pt>
                      <c:pt idx="62">
                        <c:v>-14941</c:v>
                      </c:pt>
                      <c:pt idx="63">
                        <c:v>-14941</c:v>
                      </c:pt>
                      <c:pt idx="64">
                        <c:v>-14941</c:v>
                      </c:pt>
                      <c:pt idx="65">
                        <c:v>-14941</c:v>
                      </c:pt>
                      <c:pt idx="66">
                        <c:v>-14941</c:v>
                      </c:pt>
                      <c:pt idx="67">
                        <c:v>-14941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8DD7-4D6F-A782-B1175D2E5951}"/>
                  </c:ext>
                </c:extLst>
              </c15:ser>
            </c15:filteredScatterSeries>
            <c15:filteredScatterSeries>
              <c15:ser>
                <c:idx val="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48264.565121916312</c:v>
                      </c:pt>
                      <c:pt idx="14">
                        <c:v>56485.999324706485</c:v>
                      </c:pt>
                      <c:pt idx="15">
                        <c:v>63383.302608370519</c:v>
                      </c:pt>
                      <c:pt idx="16">
                        <c:v>68108.437113630556</c:v>
                      </c:pt>
                      <c:pt idx="17">
                        <c:v>71975.486196223952</c:v>
                      </c:pt>
                      <c:pt idx="18">
                        <c:v>75274.449856150721</c:v>
                      </c:pt>
                      <c:pt idx="19">
                        <c:v>77905.7629631421</c:v>
                      </c:pt>
                      <c:pt idx="20">
                        <c:v>79292.80934882928</c:v>
                      </c:pt>
                      <c:pt idx="21">
                        <c:v>84225.136060788907</c:v>
                      </c:pt>
                      <c:pt idx="22">
                        <c:v>89309.984223415071</c:v>
                      </c:pt>
                      <c:pt idx="23">
                        <c:v>96741.650506252248</c:v>
                      </c:pt>
                      <c:pt idx="24">
                        <c:v>105431.80479246181</c:v>
                      </c:pt>
                      <c:pt idx="25">
                        <c:v>117492.72618573236</c:v>
                      </c:pt>
                      <c:pt idx="26">
                        <c:v>78435.006507457612</c:v>
                      </c:pt>
                      <c:pt idx="27">
                        <c:v>62158.599075558312</c:v>
                      </c:pt>
                      <c:pt idx="28">
                        <c:v>50156.782993723027</c:v>
                      </c:pt>
                      <c:pt idx="29">
                        <c:v>40117.311964712535</c:v>
                      </c:pt>
                      <c:pt idx="30">
                        <c:v>31485.885023820934</c:v>
                      </c:pt>
                      <c:pt idx="31">
                        <c:v>33156.50217104824</c:v>
                      </c:pt>
                      <c:pt idx="32">
                        <c:v>23494.163406394458</c:v>
                      </c:pt>
                      <c:pt idx="33">
                        <c:v>14647.868729859576</c:v>
                      </c:pt>
                      <c:pt idx="34">
                        <c:v>6876.5962804262817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8DD7-4D6F-A782-B1175D2E5951}"/>
                  </c:ext>
                </c:extLst>
              </c15:ser>
            </c15:filteredScatterSeries>
          </c:ext>
        </c:extLst>
      </c:scatterChart>
      <c:valAx>
        <c:axId val="242255504"/>
        <c:scaling>
          <c:orientation val="minMax"/>
          <c:max val="2080"/>
          <c:min val="2010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Year</a:t>
                </a:r>
              </a:p>
            </c:rich>
          </c:tx>
          <c:layout>
            <c:manualLayout>
              <c:xMode val="edge"/>
              <c:yMode val="edge"/>
              <c:x val="0.511816924150304"/>
              <c:y val="0.971749589695448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4244336"/>
        <c:crossesAt val="0"/>
        <c:crossBetween val="midCat"/>
      </c:valAx>
      <c:valAx>
        <c:axId val="344244336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Exposed Playa (acres)</a:t>
                </a:r>
              </a:p>
            </c:rich>
          </c:tx>
          <c:layout>
            <c:manualLayout>
              <c:xMode val="edge"/>
              <c:yMode val="edge"/>
              <c:x val="8.9645768962423999E-3"/>
              <c:y val="0.452540950629346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255504"/>
        <c:crossesAt val="-2000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73896142729"/>
          <c:y val="0.44619371483674031"/>
          <c:w val="0.42007989634207116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Water Balance, Imported</a:t>
            </a:r>
            <a:r>
              <a:rPr lang="en-US" baseline="0"/>
              <a:t> Water, Evaporation, and Consuptive Use, Concept B</a:t>
            </a:r>
          </a:p>
        </c:rich>
      </c:tx>
      <c:layout>
        <c:manualLayout>
          <c:xMode val="edge"/>
          <c:yMode val="edge"/>
          <c:x val="0.27220932936365005"/>
          <c:y val="2.6819932180010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66342544394392E-2"/>
          <c:y val="0.10344833634085605"/>
          <c:w val="0.90081566560944215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v>Consumptive Use</c:v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Balance'!$H$35:$BW$35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3168.3121140224612</c:v>
                </c:pt>
                <c:pt idx="20">
                  <c:v>5131.1955140513601</c:v>
                </c:pt>
                <c:pt idx="21">
                  <c:v>5699.2865285778971</c:v>
                </c:pt>
                <c:pt idx="22">
                  <c:v>6267.3775431044196</c:v>
                </c:pt>
                <c:pt idx="23">
                  <c:v>6842.9638012164651</c:v>
                </c:pt>
                <c:pt idx="24">
                  <c:v>7426.0453029139971</c:v>
                </c:pt>
                <c:pt idx="25">
                  <c:v>8009.1268046115219</c:v>
                </c:pt>
                <c:pt idx="26">
                  <c:v>8599.7035498945625</c:v>
                </c:pt>
                <c:pt idx="27">
                  <c:v>9190.2802951776102</c:v>
                </c:pt>
                <c:pt idx="28">
                  <c:v>9788.3522840461446</c:v>
                </c:pt>
                <c:pt idx="29">
                  <c:v>10393.919516500187</c:v>
                </c:pt>
                <c:pt idx="30">
                  <c:v>10999.486748954223</c:v>
                </c:pt>
                <c:pt idx="31">
                  <c:v>11612.549224993767</c:v>
                </c:pt>
                <c:pt idx="32">
                  <c:v>12225.611701033311</c:v>
                </c:pt>
                <c:pt idx="33">
                  <c:v>12846.169420658363</c:v>
                </c:pt>
                <c:pt idx="34">
                  <c:v>13474.222383868895</c:v>
                </c:pt>
                <c:pt idx="35">
                  <c:v>14102.275347079456</c:v>
                </c:pt>
                <c:pt idx="36">
                  <c:v>14737.823553875496</c:v>
                </c:pt>
                <c:pt idx="37">
                  <c:v>15380.867004257059</c:v>
                </c:pt>
                <c:pt idx="38">
                  <c:v>16023.910454638608</c:v>
                </c:pt>
                <c:pt idx="39">
                  <c:v>16674.449148605665</c:v>
                </c:pt>
                <c:pt idx="40">
                  <c:v>17332.48308615823</c:v>
                </c:pt>
                <c:pt idx="41">
                  <c:v>17990.517023710767</c:v>
                </c:pt>
                <c:pt idx="42">
                  <c:v>18656.046204848841</c:v>
                </c:pt>
                <c:pt idx="43">
                  <c:v>19329.070629572394</c:v>
                </c:pt>
                <c:pt idx="44">
                  <c:v>20002.095054295962</c:v>
                </c:pt>
                <c:pt idx="45">
                  <c:v>20682.614722605023</c:v>
                </c:pt>
                <c:pt idx="46">
                  <c:v>21370.629634499594</c:v>
                </c:pt>
                <c:pt idx="47">
                  <c:v>22058.644546394164</c:v>
                </c:pt>
                <c:pt idx="48">
                  <c:v>22754.154701874213</c:v>
                </c:pt>
                <c:pt idx="49">
                  <c:v>23457.160100939785</c:v>
                </c:pt>
                <c:pt idx="50">
                  <c:v>24160.165500005358</c:v>
                </c:pt>
                <c:pt idx="51">
                  <c:v>24870.666142656439</c:v>
                </c:pt>
                <c:pt idx="52">
                  <c:v>25588.662028893013</c:v>
                </c:pt>
                <c:pt idx="53">
                  <c:v>26306.657915129574</c:v>
                </c:pt>
                <c:pt idx="54">
                  <c:v>27032.149044951657</c:v>
                </c:pt>
                <c:pt idx="55">
                  <c:v>27765.135418359248</c:v>
                </c:pt>
                <c:pt idx="56">
                  <c:v>28505.617035352305</c:v>
                </c:pt>
                <c:pt idx="57">
                  <c:v>29246.098652345405</c:v>
                </c:pt>
                <c:pt idx="58">
                  <c:v>29994.075512923984</c:v>
                </c:pt>
                <c:pt idx="59">
                  <c:v>30749.547617088072</c:v>
                </c:pt>
                <c:pt idx="60">
                  <c:v>31512.514964837654</c:v>
                </c:pt>
                <c:pt idx="61">
                  <c:v>32275.482312587235</c:v>
                </c:pt>
                <c:pt idx="62">
                  <c:v>33045.944903922325</c:v>
                </c:pt>
                <c:pt idx="63">
                  <c:v>33823.902738842924</c:v>
                </c:pt>
                <c:pt idx="64">
                  <c:v>34609.355817349016</c:v>
                </c:pt>
                <c:pt idx="65">
                  <c:v>35402.304139440617</c:v>
                </c:pt>
                <c:pt idx="66">
                  <c:v>36195.252461532204</c:v>
                </c:pt>
                <c:pt idx="67">
                  <c:v>36995.696027209298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F4-4896-8A05-CC688ADBB333}"/>
            </c:ext>
          </c:extLst>
        </c:ser>
        <c:ser>
          <c:idx val="1"/>
          <c:order val="1"/>
          <c:tx>
            <c:strRef>
              <c:f>'WISER QSA Water &amp; Salt Balance'!$B$20</c:f>
              <c:strCache>
                <c:ptCount val="1"/>
                <c:pt idx="0">
                  <c:v>Outflow from Salton Sea due to Evaporation</c:v>
                </c:pt>
              </c:strCache>
            </c:strRef>
          </c:tx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Balance'!$H$20:$BW$20</c:f>
              <c:numCache>
                <c:formatCode>#,##0</c:formatCode>
                <c:ptCount val="68"/>
                <c:pt idx="0">
                  <c:v>1253191.8492319046</c:v>
                </c:pt>
                <c:pt idx="1">
                  <c:v>1249824.265945052</c:v>
                </c:pt>
                <c:pt idx="2">
                  <c:v>1243144.7619050136</c:v>
                </c:pt>
                <c:pt idx="3">
                  <c:v>1235441.0672455025</c:v>
                </c:pt>
                <c:pt idx="4">
                  <c:v>1221661.2098018159</c:v>
                </c:pt>
                <c:pt idx="5">
                  <c:v>1209046.5460613959</c:v>
                </c:pt>
                <c:pt idx="6">
                  <c:v>1206237.7474156369</c:v>
                </c:pt>
                <c:pt idx="7">
                  <c:v>1204769.6376698262</c:v>
                </c:pt>
                <c:pt idx="8">
                  <c:v>1199137.0025646854</c:v>
                </c:pt>
                <c:pt idx="9">
                  <c:v>1186448.9766530425</c:v>
                </c:pt>
                <c:pt idx="10">
                  <c:v>1166036.3832982369</c:v>
                </c:pt>
                <c:pt idx="11">
                  <c:v>1145970.2544045337</c:v>
                </c:pt>
                <c:pt idx="12">
                  <c:v>1122297.6166765813</c:v>
                </c:pt>
                <c:pt idx="13">
                  <c:v>1100494.3932840244</c:v>
                </c:pt>
                <c:pt idx="14">
                  <c:v>1082183.6370961054</c:v>
                </c:pt>
                <c:pt idx="15">
                  <c:v>1060498.8576459943</c:v>
                </c:pt>
                <c:pt idx="16">
                  <c:v>1038146.9835667213</c:v>
                </c:pt>
                <c:pt idx="17">
                  <c:v>1021440.2284634319</c:v>
                </c:pt>
                <c:pt idx="18">
                  <c:v>1000344.6070134671</c:v>
                </c:pt>
                <c:pt idx="19">
                  <c:v>980904.92501469201</c:v>
                </c:pt>
                <c:pt idx="20">
                  <c:v>970830.93956175307</c:v>
                </c:pt>
                <c:pt idx="21">
                  <c:v>1025988.7772721985</c:v>
                </c:pt>
                <c:pt idx="22">
                  <c:v>1070795.8368414268</c:v>
                </c:pt>
                <c:pt idx="23">
                  <c:v>1105547.232145264</c:v>
                </c:pt>
                <c:pt idx="24">
                  <c:v>1132457.4509755683</c:v>
                </c:pt>
                <c:pt idx="25">
                  <c:v>1156672.6446570095</c:v>
                </c:pt>
                <c:pt idx="26">
                  <c:v>1174665.2689723901</c:v>
                </c:pt>
                <c:pt idx="27">
                  <c:v>1193418.102314481</c:v>
                </c:pt>
                <c:pt idx="28">
                  <c:v>1204769.6376698262</c:v>
                </c:pt>
                <c:pt idx="29">
                  <c:v>1221325.0487075548</c:v>
                </c:pt>
                <c:pt idx="30">
                  <c:v>1228633.53937803</c:v>
                </c:pt>
                <c:pt idx="31">
                  <c:v>1236548.7516654755</c:v>
                </c:pt>
                <c:pt idx="32">
                  <c:v>1247963.471384136</c:v>
                </c:pt>
                <c:pt idx="33">
                  <c:v>1253533.8879761042</c:v>
                </c:pt>
                <c:pt idx="34">
                  <c:v>1259165.8252332446</c:v>
                </c:pt>
                <c:pt idx="35">
                  <c:v>1264848.0975800718</c:v>
                </c:pt>
                <c:pt idx="36">
                  <c:v>1269417.4051660534</c:v>
                </c:pt>
                <c:pt idx="37">
                  <c:v>1280143.2835932618</c:v>
                </c:pt>
                <c:pt idx="38">
                  <c:v>1283616.2225534837</c:v>
                </c:pt>
                <c:pt idx="39">
                  <c:v>1287100.4007983666</c:v>
                </c:pt>
                <c:pt idx="40">
                  <c:v>1290601.4379702406</c:v>
                </c:pt>
                <c:pt idx="41">
                  <c:v>1294124.9537114368</c:v>
                </c:pt>
                <c:pt idx="42">
                  <c:v>1296479.5838478981</c:v>
                </c:pt>
                <c:pt idx="43">
                  <c:v>1298845.45326902</c:v>
                </c:pt>
                <c:pt idx="44">
                  <c:v>1308712.5483847619</c:v>
                </c:pt>
                <c:pt idx="45">
                  <c:v>1309909.6741317925</c:v>
                </c:pt>
                <c:pt idx="46">
                  <c:v>1312309.5724454152</c:v>
                </c:pt>
                <c:pt idx="47">
                  <c:v>1313512.3450120073</c:v>
                </c:pt>
                <c:pt idx="48">
                  <c:v>1314720.7643981609</c:v>
                </c:pt>
                <c:pt idx="49">
                  <c:v>1315923.5369647529</c:v>
                </c:pt>
                <c:pt idx="50">
                  <c:v>1317137.603170468</c:v>
                </c:pt>
                <c:pt idx="51">
                  <c:v>1318346.0225566216</c:v>
                </c:pt>
                <c:pt idx="52">
                  <c:v>1319560.0887623366</c:v>
                </c:pt>
                <c:pt idx="53">
                  <c:v>1319560.0887623366</c:v>
                </c:pt>
                <c:pt idx="54">
                  <c:v>1320779.8017876132</c:v>
                </c:pt>
                <c:pt idx="55">
                  <c:v>1320779.8017876132</c:v>
                </c:pt>
                <c:pt idx="56">
                  <c:v>1321993.8679933283</c:v>
                </c:pt>
                <c:pt idx="57">
                  <c:v>1321993.8679933283</c:v>
                </c:pt>
                <c:pt idx="58">
                  <c:v>1321993.8679933283</c:v>
                </c:pt>
                <c:pt idx="59">
                  <c:v>1321993.8679933283</c:v>
                </c:pt>
                <c:pt idx="60">
                  <c:v>1328432.5171957398</c:v>
                </c:pt>
                <c:pt idx="61">
                  <c:v>1327212.5379925468</c:v>
                </c:pt>
                <c:pt idx="62">
                  <c:v>1327212.5379925468</c:v>
                </c:pt>
                <c:pt idx="63">
                  <c:v>1327212.5379925468</c:v>
                </c:pt>
                <c:pt idx="64">
                  <c:v>1325986.8844674786</c:v>
                </c:pt>
                <c:pt idx="65">
                  <c:v>1324766.9052642859</c:v>
                </c:pt>
                <c:pt idx="66">
                  <c:v>1324766.9052642859</c:v>
                </c:pt>
                <c:pt idx="67">
                  <c:v>1323552.6003829683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F4-4896-8A05-CC688ADBB333}"/>
            </c:ext>
          </c:extLst>
        </c:ser>
        <c:ser>
          <c:idx val="2"/>
          <c:order val="2"/>
          <c:tx>
            <c:strRef>
              <c:f>'WISER QSA Water &amp; Salt Balance'!$B$17</c:f>
              <c:strCache>
                <c:ptCount val="1"/>
                <c:pt idx="0">
                  <c:v>Inflow to Salton Sea from Water Import</c:v>
                </c:pt>
              </c:strCache>
            </c:strRef>
          </c:tx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Balance'!$H$17:$BW$17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500000</c:v>
                </c:pt>
                <c:pt idx="21">
                  <c:v>500000</c:v>
                </c:pt>
                <c:pt idx="22">
                  <c:v>500000</c:v>
                </c:pt>
                <c:pt idx="23">
                  <c:v>500000</c:v>
                </c:pt>
                <c:pt idx="24">
                  <c:v>500000</c:v>
                </c:pt>
                <c:pt idx="25">
                  <c:v>500000</c:v>
                </c:pt>
                <c:pt idx="26">
                  <c:v>500000</c:v>
                </c:pt>
                <c:pt idx="27">
                  <c:v>500000</c:v>
                </c:pt>
                <c:pt idx="28">
                  <c:v>500000</c:v>
                </c:pt>
                <c:pt idx="29">
                  <c:v>500000</c:v>
                </c:pt>
                <c:pt idx="30">
                  <c:v>500000</c:v>
                </c:pt>
                <c:pt idx="31">
                  <c:v>500000</c:v>
                </c:pt>
                <c:pt idx="32">
                  <c:v>500000</c:v>
                </c:pt>
                <c:pt idx="33">
                  <c:v>500000</c:v>
                </c:pt>
                <c:pt idx="34">
                  <c:v>500000</c:v>
                </c:pt>
                <c:pt idx="35">
                  <c:v>500000</c:v>
                </c:pt>
                <c:pt idx="36">
                  <c:v>500000</c:v>
                </c:pt>
                <c:pt idx="37">
                  <c:v>500000</c:v>
                </c:pt>
                <c:pt idx="38">
                  <c:v>450000</c:v>
                </c:pt>
                <c:pt idx="39">
                  <c:v>450000</c:v>
                </c:pt>
                <c:pt idx="40">
                  <c:v>450000</c:v>
                </c:pt>
                <c:pt idx="41">
                  <c:v>450000</c:v>
                </c:pt>
                <c:pt idx="42">
                  <c:v>450000</c:v>
                </c:pt>
                <c:pt idx="43">
                  <c:v>450000</c:v>
                </c:pt>
                <c:pt idx="44">
                  <c:v>450000</c:v>
                </c:pt>
                <c:pt idx="45">
                  <c:v>450000</c:v>
                </c:pt>
                <c:pt idx="46">
                  <c:v>450000</c:v>
                </c:pt>
                <c:pt idx="47">
                  <c:v>450000</c:v>
                </c:pt>
                <c:pt idx="48">
                  <c:v>450000</c:v>
                </c:pt>
                <c:pt idx="49">
                  <c:v>450000</c:v>
                </c:pt>
                <c:pt idx="50">
                  <c:v>450000</c:v>
                </c:pt>
                <c:pt idx="51">
                  <c:v>450000</c:v>
                </c:pt>
                <c:pt idx="52">
                  <c:v>450000</c:v>
                </c:pt>
                <c:pt idx="53">
                  <c:v>450000</c:v>
                </c:pt>
                <c:pt idx="54">
                  <c:v>450000</c:v>
                </c:pt>
                <c:pt idx="55">
                  <c:v>450000</c:v>
                </c:pt>
                <c:pt idx="56">
                  <c:v>450000</c:v>
                </c:pt>
                <c:pt idx="57">
                  <c:v>450000</c:v>
                </c:pt>
                <c:pt idx="58">
                  <c:v>450000</c:v>
                </c:pt>
                <c:pt idx="59">
                  <c:v>450000</c:v>
                </c:pt>
                <c:pt idx="60">
                  <c:v>450000</c:v>
                </c:pt>
                <c:pt idx="61">
                  <c:v>450000</c:v>
                </c:pt>
                <c:pt idx="62">
                  <c:v>450000</c:v>
                </c:pt>
                <c:pt idx="63">
                  <c:v>450000</c:v>
                </c:pt>
                <c:pt idx="64">
                  <c:v>450000</c:v>
                </c:pt>
                <c:pt idx="65">
                  <c:v>450000</c:v>
                </c:pt>
                <c:pt idx="66">
                  <c:v>450000</c:v>
                </c:pt>
                <c:pt idx="67">
                  <c:v>450000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F4-4896-8A05-CC688ADBB333}"/>
            </c:ext>
          </c:extLst>
        </c:ser>
        <c:ser>
          <c:idx val="3"/>
          <c:order val="3"/>
          <c:tx>
            <c:strRef>
              <c:f>'WISER QSA Water &amp; Salt Balance'!$B$6</c:f>
              <c:strCache>
                <c:ptCount val="1"/>
                <c:pt idx="0">
                  <c:v>Change in Volume of Salton Sea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Balance'!$H$6:$BW$6</c:f>
              <c:numCache>
                <c:formatCode>#,##0</c:formatCode>
                <c:ptCount val="68"/>
                <c:pt idx="0">
                  <c:v>-66586.229231904494</c:v>
                </c:pt>
                <c:pt idx="1">
                  <c:v>-119595.41261171876</c:v>
                </c:pt>
                <c:pt idx="2">
                  <c:v>-153475.90857168031</c:v>
                </c:pt>
                <c:pt idx="3">
                  <c:v>-177777.42724550259</c:v>
                </c:pt>
                <c:pt idx="4">
                  <c:v>-212888.90980181587</c:v>
                </c:pt>
                <c:pt idx="5">
                  <c:v>-29371.386061395984</c:v>
                </c:pt>
                <c:pt idx="6">
                  <c:v>-21115.327415636973</c:v>
                </c:pt>
                <c:pt idx="7">
                  <c:v>1593.148996840464</c:v>
                </c:pt>
                <c:pt idx="8">
                  <c:v>-191774.2158980188</c:v>
                </c:pt>
                <c:pt idx="9">
                  <c:v>-215439.00998637581</c:v>
                </c:pt>
                <c:pt idx="10">
                  <c:v>-233942.86996490357</c:v>
                </c:pt>
                <c:pt idx="11">
                  <c:v>-232937.32773786702</c:v>
                </c:pt>
                <c:pt idx="12">
                  <c:v>-213280.963343248</c:v>
                </c:pt>
                <c:pt idx="13">
                  <c:v>-195447.85995069111</c:v>
                </c:pt>
                <c:pt idx="14">
                  <c:v>-183653.37709610537</c:v>
                </c:pt>
                <c:pt idx="15">
                  <c:v>-168443.77764599433</c:v>
                </c:pt>
                <c:pt idx="16">
                  <c:v>-152592.0769000547</c:v>
                </c:pt>
                <c:pt idx="17">
                  <c:v>-137360.65513009857</c:v>
                </c:pt>
                <c:pt idx="18">
                  <c:v>-117737.60701346712</c:v>
                </c:pt>
                <c:pt idx="19">
                  <c:v>-102897.10379538115</c:v>
                </c:pt>
                <c:pt idx="20">
                  <c:v>403924.81159086246</c:v>
                </c:pt>
                <c:pt idx="21">
                  <c:v>348520.92286589043</c:v>
                </c:pt>
                <c:pt idx="22">
                  <c:v>303145.9656154688</c:v>
                </c:pt>
                <c:pt idx="23">
                  <c:v>267656.3373868526</c:v>
                </c:pt>
                <c:pt idx="24">
                  <c:v>239771.92372151767</c:v>
                </c:pt>
                <c:pt idx="25">
                  <c:v>214500.19520504563</c:v>
                </c:pt>
                <c:pt idx="26">
                  <c:v>195417.32081104885</c:v>
                </c:pt>
                <c:pt idx="27">
                  <c:v>175440.22405700805</c:v>
                </c:pt>
                <c:pt idx="28">
                  <c:v>162804.79671279434</c:v>
                </c:pt>
                <c:pt idx="29">
                  <c:v>144942.81844261149</c:v>
                </c:pt>
                <c:pt idx="30">
                  <c:v>136230.08720634901</c:v>
                </c:pt>
                <c:pt idx="31">
                  <c:v>126919.8524428641</c:v>
                </c:pt>
                <c:pt idx="32">
                  <c:v>114043.41024816385</c:v>
                </c:pt>
                <c:pt idx="33">
                  <c:v>107005.15593657084</c:v>
                </c:pt>
                <c:pt idx="34">
                  <c:v>99899.572382886661</c:v>
                </c:pt>
                <c:pt idx="35">
                  <c:v>92745.033739515347</c:v>
                </c:pt>
                <c:pt idx="36">
                  <c:v>86665.451280071167</c:v>
                </c:pt>
                <c:pt idx="37">
                  <c:v>74422.876069147605</c:v>
                </c:pt>
                <c:pt idx="38">
                  <c:v>72401.653658544179</c:v>
                </c:pt>
                <c:pt idx="39">
                  <c:v>67362.003386361292</c:v>
                </c:pt>
                <c:pt idx="40">
                  <c:v>62298.458943601232</c:v>
                </c:pt>
                <c:pt idx="41">
                  <c:v>57213.049264852423</c:v>
                </c:pt>
                <c:pt idx="42">
                  <c:v>53257.136613919633</c:v>
                </c:pt>
                <c:pt idx="43">
                  <c:v>49282.796101407846</c:v>
                </c:pt>
                <c:pt idx="44">
                  <c:v>37840.043227608548</c:v>
                </c:pt>
                <c:pt idx="45">
                  <c:v>34994.904478935758</c:v>
                </c:pt>
                <c:pt idx="46">
                  <c:v>30972.157920085127</c:v>
                </c:pt>
                <c:pt idx="47">
                  <c:v>28114.030441598501</c:v>
                </c:pt>
                <c:pt idx="48">
                  <c:v>25242.914233298507</c:v>
                </c:pt>
                <c:pt idx="49">
                  <c:v>22369.796267640544</c:v>
                </c:pt>
                <c:pt idx="50">
                  <c:v>19485.691329526482</c:v>
                </c:pt>
                <c:pt idx="51">
                  <c:v>16599.584634055384</c:v>
                </c:pt>
                <c:pt idx="52">
                  <c:v>13700.48920877045</c:v>
                </c:pt>
                <c:pt idx="53">
                  <c:v>11982.493322533788</c:v>
                </c:pt>
                <c:pt idx="54">
                  <c:v>9070.4091674350202</c:v>
                </c:pt>
                <c:pt idx="55">
                  <c:v>7337.4227940274868</c:v>
                </c:pt>
                <c:pt idx="56">
                  <c:v>4415.8416379860137</c:v>
                </c:pt>
                <c:pt idx="57">
                  <c:v>2675.3600209930446</c:v>
                </c:pt>
                <c:pt idx="58">
                  <c:v>927.38316041440703</c:v>
                </c:pt>
                <c:pt idx="59">
                  <c:v>-828.08894374966621</c:v>
                </c:pt>
                <c:pt idx="60">
                  <c:v>-9029.7054939107038</c:v>
                </c:pt>
                <c:pt idx="61">
                  <c:v>-9605.6603051340207</c:v>
                </c:pt>
                <c:pt idx="62">
                  <c:v>-11376.122896469431</c:v>
                </c:pt>
                <c:pt idx="63">
                  <c:v>-13154.080731390044</c:v>
                </c:pt>
                <c:pt idx="64">
                  <c:v>-13747.000284827547</c:v>
                </c:pt>
                <c:pt idx="65">
                  <c:v>-14352.936070393072</c:v>
                </c:pt>
                <c:pt idx="66">
                  <c:v>-16145.88439248479</c:v>
                </c:pt>
                <c:pt idx="67">
                  <c:v>-16764.836410177639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F4-4896-8A05-CC688ADBB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539840"/>
        <c:axId val="349540400"/>
      </c:scatterChart>
      <c:valAx>
        <c:axId val="349539840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562525468957454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540400"/>
        <c:crossesAt val="-270"/>
        <c:crossBetween val="midCat"/>
      </c:valAx>
      <c:valAx>
        <c:axId val="34954040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Flow(AFY)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26245435593737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539840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173802825891687"/>
          <c:y val="0.561301351929549"/>
          <c:w val="0.2008456702032107"/>
          <c:h val="9.1696713093345081E-2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Water Balance, Imported</a:t>
            </a:r>
            <a:r>
              <a:rPr lang="en-US" baseline="0"/>
              <a:t> Water, Evaporation, and Consuptive Use</a:t>
            </a:r>
          </a:p>
        </c:rich>
      </c:tx>
      <c:layout>
        <c:manualLayout>
          <c:xMode val="edge"/>
          <c:yMode val="edge"/>
          <c:x val="0.27220932936365005"/>
          <c:y val="2.6819932180010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66342544394392E-2"/>
          <c:y val="0.10344833634085605"/>
          <c:w val="0.90081566560944215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v>Consumptive Use</c:v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Balance'!$H$35:$BW$35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1584.1560570112306</c:v>
                </c:pt>
                <c:pt idx="14">
                  <c:v>3357.6757855313044</c:v>
                </c:pt>
                <c:pt idx="15">
                  <c:v>5320.5591855602179</c:v>
                </c:pt>
                <c:pt idx="16">
                  <c:v>7472.8062570979819</c:v>
                </c:pt>
                <c:pt idx="17">
                  <c:v>9821.912243730083</c:v>
                </c:pt>
                <c:pt idx="18">
                  <c:v>12360.381901871035</c:v>
                </c:pt>
                <c:pt idx="19">
                  <c:v>15095.710475106316</c:v>
                </c:pt>
                <c:pt idx="20">
                  <c:v>188296.01585908304</c:v>
                </c:pt>
                <c:pt idx="21">
                  <c:v>212715.13533760022</c:v>
                </c:pt>
                <c:pt idx="22">
                  <c:v>237331.11373121172</c:v>
                </c:pt>
                <c:pt idx="23">
                  <c:v>262151.44628350314</c:v>
                </c:pt>
                <c:pt idx="24">
                  <c:v>287176.13299447432</c:v>
                </c:pt>
                <c:pt idx="25">
                  <c:v>312405.17386412545</c:v>
                </c:pt>
                <c:pt idx="26">
                  <c:v>337846.06413604185</c:v>
                </c:pt>
                <c:pt idx="27">
                  <c:v>363491.30856663804</c:v>
                </c:pt>
                <c:pt idx="28">
                  <c:v>389348.40239949978</c:v>
                </c:pt>
                <c:pt idx="29">
                  <c:v>415417.34563462675</c:v>
                </c:pt>
                <c:pt idx="30">
                  <c:v>441698.13827201904</c:v>
                </c:pt>
                <c:pt idx="31">
                  <c:v>374467.5946289564</c:v>
                </c:pt>
                <c:pt idx="32">
                  <c:v>375641.684334021</c:v>
                </c:pt>
                <c:pt idx="33">
                  <c:v>377035.11868493655</c:v>
                </c:pt>
                <c:pt idx="34">
                  <c:v>378647.89768170303</c:v>
                </c:pt>
                <c:pt idx="35">
                  <c:v>380487.51656790567</c:v>
                </c:pt>
                <c:pt idx="36">
                  <c:v>382546.48009995907</c:v>
                </c:pt>
                <c:pt idx="37">
                  <c:v>384832.28352144919</c:v>
                </c:pt>
                <c:pt idx="38">
                  <c:v>385760.77077536413</c:v>
                </c:pt>
                <c:pt idx="39">
                  <c:v>386726.73424720677</c:v>
                </c:pt>
                <c:pt idx="40">
                  <c:v>387737.66918056225</c:v>
                </c:pt>
                <c:pt idx="41">
                  <c:v>388786.08033184533</c:v>
                </c:pt>
                <c:pt idx="42">
                  <c:v>389871.96770105592</c:v>
                </c:pt>
                <c:pt idx="43">
                  <c:v>391002.82653177954</c:v>
                </c:pt>
                <c:pt idx="44">
                  <c:v>392171.16158043063</c:v>
                </c:pt>
                <c:pt idx="45">
                  <c:v>393376.97284700919</c:v>
                </c:pt>
                <c:pt idx="46">
                  <c:v>394627.75557510101</c:v>
                </c:pt>
                <c:pt idx="47">
                  <c:v>395923.50976470561</c:v>
                </c:pt>
                <c:pt idx="48">
                  <c:v>397256.74017223774</c:v>
                </c:pt>
                <c:pt idx="49">
                  <c:v>398634.94204128301</c:v>
                </c:pt>
                <c:pt idx="50">
                  <c:v>400050.62012825569</c:v>
                </c:pt>
                <c:pt idx="51">
                  <c:v>401511.26967674139</c:v>
                </c:pt>
                <c:pt idx="52">
                  <c:v>403016.89068674005</c:v>
                </c:pt>
                <c:pt idx="53">
                  <c:v>404567.48315825185</c:v>
                </c:pt>
                <c:pt idx="54">
                  <c:v>406163.04709127662</c:v>
                </c:pt>
                <c:pt idx="55">
                  <c:v>407796.08724222874</c:v>
                </c:pt>
                <c:pt idx="56">
                  <c:v>409474.09885469405</c:v>
                </c:pt>
                <c:pt idx="57">
                  <c:v>411197.08192867239</c:v>
                </c:pt>
                <c:pt idx="58">
                  <c:v>412965.03646416363</c:v>
                </c:pt>
                <c:pt idx="59">
                  <c:v>414777.96246116789</c:v>
                </c:pt>
                <c:pt idx="60">
                  <c:v>416643.35516327067</c:v>
                </c:pt>
                <c:pt idx="61">
                  <c:v>418553.71932688658</c:v>
                </c:pt>
                <c:pt idx="62">
                  <c:v>420509.0549520154</c:v>
                </c:pt>
                <c:pt idx="63">
                  <c:v>422509.36203865719</c:v>
                </c:pt>
                <c:pt idx="64">
                  <c:v>424562.1358303976</c:v>
                </c:pt>
                <c:pt idx="65">
                  <c:v>426659.8810836511</c:v>
                </c:pt>
                <c:pt idx="66">
                  <c:v>428802.5977984175</c:v>
                </c:pt>
                <c:pt idx="67">
                  <c:v>430997.78121828241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36-4471-A2E8-7D89238B6264}"/>
            </c:ext>
          </c:extLst>
        </c:ser>
        <c:ser>
          <c:idx val="1"/>
          <c:order val="1"/>
          <c:tx>
            <c:strRef>
              <c:f>'WISER DCP QSA Wtr &amp; Slt Balance'!$B$20</c:f>
              <c:strCache>
                <c:ptCount val="1"/>
                <c:pt idx="0">
                  <c:v>Outflow from Salton Sea due to Evaporation</c:v>
                </c:pt>
              </c:strCache>
            </c:strRef>
          </c:tx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Balance'!$H$20:$BW$20</c:f>
              <c:numCache>
                <c:formatCode>#,##0</c:formatCode>
                <c:ptCount val="68"/>
                <c:pt idx="0">
                  <c:v>1253191.8492319046</c:v>
                </c:pt>
                <c:pt idx="1">
                  <c:v>1249824.265945052</c:v>
                </c:pt>
                <c:pt idx="2">
                  <c:v>1243144.7619050136</c:v>
                </c:pt>
                <c:pt idx="3">
                  <c:v>1235441.0672455025</c:v>
                </c:pt>
                <c:pt idx="4">
                  <c:v>1221661.2098018159</c:v>
                </c:pt>
                <c:pt idx="5">
                  <c:v>1209046.5460613959</c:v>
                </c:pt>
                <c:pt idx="6">
                  <c:v>1206237.7474156369</c:v>
                </c:pt>
                <c:pt idx="7">
                  <c:v>1204769.6376698262</c:v>
                </c:pt>
                <c:pt idx="8">
                  <c:v>1199137.0025646854</c:v>
                </c:pt>
                <c:pt idx="9">
                  <c:v>1186448.9766530425</c:v>
                </c:pt>
                <c:pt idx="10">
                  <c:v>1166036.3832982369</c:v>
                </c:pt>
                <c:pt idx="11">
                  <c:v>1117336.9678982266</c:v>
                </c:pt>
                <c:pt idx="12">
                  <c:v>1062312.4257864754</c:v>
                </c:pt>
                <c:pt idx="13">
                  <c:v>1007040.0834195645</c:v>
                </c:pt>
                <c:pt idx="14">
                  <c:v>952648.62435400952</c:v>
                </c:pt>
                <c:pt idx="15">
                  <c:v>904842.49826416397</c:v>
                </c:pt>
                <c:pt idx="16">
                  <c:v>866914.73798282736</c:v>
                </c:pt>
                <c:pt idx="17">
                  <c:v>832378.14532576001</c:v>
                </c:pt>
                <c:pt idx="18">
                  <c:v>799646.29223223939</c:v>
                </c:pt>
                <c:pt idx="19">
                  <c:v>772296.87427159387</c:v>
                </c:pt>
                <c:pt idx="20">
                  <c:v>746148.3628942332</c:v>
                </c:pt>
                <c:pt idx="21">
                  <c:v>694349.07418846712</c:v>
                </c:pt>
                <c:pt idx="22">
                  <c:v>640954.27968007186</c:v>
                </c:pt>
                <c:pt idx="23">
                  <c:v>580112.15867922176</c:v>
                </c:pt>
                <c:pt idx="24">
                  <c:v>516715.84558853344</c:v>
                </c:pt>
                <c:pt idx="25">
                  <c:v>445537.55112460977</c:v>
                </c:pt>
                <c:pt idx="26">
                  <c:v>701334.98953399155</c:v>
                </c:pt>
                <c:pt idx="27">
                  <c:v>767547.60842069937</c:v>
                </c:pt>
                <c:pt idx="28">
                  <c:v>807682.44189667376</c:v>
                </c:pt>
                <c:pt idx="29">
                  <c:v>840221.28098509845</c:v>
                </c:pt>
                <c:pt idx="30">
                  <c:v>864706.50572368945</c:v>
                </c:pt>
                <c:pt idx="31">
                  <c:v>827451.3942265904</c:v>
                </c:pt>
                <c:pt idx="32">
                  <c:v>857203.01847159478</c:v>
                </c:pt>
                <c:pt idx="33">
                  <c:v>882234.45986163861</c:v>
                </c:pt>
                <c:pt idx="34">
                  <c:v>905477.92836972175</c:v>
                </c:pt>
                <c:pt idx="35">
                  <c:v>923632.11738330487</c:v>
                </c:pt>
                <c:pt idx="36">
                  <c:v>940091.69171077712</c:v>
                </c:pt>
                <c:pt idx="37">
                  <c:v>953945.02695003944</c:v>
                </c:pt>
                <c:pt idx="38">
                  <c:v>967054.52141949069</c:v>
                </c:pt>
                <c:pt idx="39">
                  <c:v>985052.11237627151</c:v>
                </c:pt>
                <c:pt idx="40">
                  <c:v>1001718.6198502325</c:v>
                </c:pt>
                <c:pt idx="41">
                  <c:v>1016511.5434303087</c:v>
                </c:pt>
                <c:pt idx="42">
                  <c:v>1034238.9744971592</c:v>
                </c:pt>
                <c:pt idx="43">
                  <c:v>1045489.4984427326</c:v>
                </c:pt>
                <c:pt idx="44">
                  <c:v>1049911.6718311461</c:v>
                </c:pt>
                <c:pt idx="45">
                  <c:v>1057445.1569208864</c:v>
                </c:pt>
                <c:pt idx="46">
                  <c:v>1064732.5593499371</c:v>
                </c:pt>
                <c:pt idx="47">
                  <c:v>1071108.3373768886</c:v>
                </c:pt>
                <c:pt idx="48">
                  <c:v>1075241.4075189212</c:v>
                </c:pt>
                <c:pt idx="49">
                  <c:v>1079374.477660954</c:v>
                </c:pt>
                <c:pt idx="50">
                  <c:v>1081443.8091258418</c:v>
                </c:pt>
                <c:pt idx="51">
                  <c:v>1083518.7333784725</c:v>
                </c:pt>
                <c:pt idx="52">
                  <c:v>1085588.0648433603</c:v>
                </c:pt>
                <c:pt idx="53">
                  <c:v>1087623.8395817901</c:v>
                </c:pt>
                <c:pt idx="54">
                  <c:v>1089704.3566221639</c:v>
                </c:pt>
                <c:pt idx="55">
                  <c:v>1089704.3566221639</c:v>
                </c:pt>
                <c:pt idx="56">
                  <c:v>1094936.7313084167</c:v>
                </c:pt>
                <c:pt idx="57">
                  <c:v>1094936.7313084167</c:v>
                </c:pt>
                <c:pt idx="58">
                  <c:v>1092846.224361487</c:v>
                </c:pt>
                <c:pt idx="59">
                  <c:v>1092846.224361487</c:v>
                </c:pt>
                <c:pt idx="60">
                  <c:v>1090800.6745532011</c:v>
                </c:pt>
                <c:pt idx="61">
                  <c:v>1088721.4068909322</c:v>
                </c:pt>
                <c:pt idx="62">
                  <c:v>1088721.4068909322</c:v>
                </c:pt>
                <c:pt idx="63">
                  <c:v>1086636.5195863331</c:v>
                </c:pt>
                <c:pt idx="64">
                  <c:v>1084557.2519240642</c:v>
                </c:pt>
                <c:pt idx="65">
                  <c:v>1082522.941400439</c:v>
                </c:pt>
                <c:pt idx="66">
                  <c:v>1080404.3362418569</c:v>
                </c:pt>
                <c:pt idx="67">
                  <c:v>1078336.3078642492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36-4471-A2E8-7D89238B6264}"/>
            </c:ext>
          </c:extLst>
        </c:ser>
        <c:ser>
          <c:idx val="2"/>
          <c:order val="2"/>
          <c:tx>
            <c:strRef>
              <c:f>'WISER DCP QSA Wtr &amp; Slt Balance'!$B$17</c:f>
              <c:strCache>
                <c:ptCount val="1"/>
                <c:pt idx="0">
                  <c:v>Inflow to Salton Sea from Water Import</c:v>
                </c:pt>
              </c:strCache>
            </c:strRef>
          </c:tx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Balance'!$H$17:$BW$17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900000</c:v>
                </c:pt>
                <c:pt idx="26">
                  <c:v>900000</c:v>
                </c:pt>
                <c:pt idx="27">
                  <c:v>900000</c:v>
                </c:pt>
                <c:pt idx="28">
                  <c:v>900000</c:v>
                </c:pt>
                <c:pt idx="29">
                  <c:v>900000</c:v>
                </c:pt>
                <c:pt idx="30">
                  <c:v>450000</c:v>
                </c:pt>
                <c:pt idx="31">
                  <c:v>900000</c:v>
                </c:pt>
                <c:pt idx="32">
                  <c:v>900000</c:v>
                </c:pt>
                <c:pt idx="33">
                  <c:v>900000</c:v>
                </c:pt>
                <c:pt idx="34">
                  <c:v>900000</c:v>
                </c:pt>
                <c:pt idx="35">
                  <c:v>900000</c:v>
                </c:pt>
                <c:pt idx="36">
                  <c:v>900000</c:v>
                </c:pt>
                <c:pt idx="37">
                  <c:v>900000</c:v>
                </c:pt>
                <c:pt idx="38">
                  <c:v>900000</c:v>
                </c:pt>
                <c:pt idx="39">
                  <c:v>900000</c:v>
                </c:pt>
                <c:pt idx="40">
                  <c:v>900000</c:v>
                </c:pt>
                <c:pt idx="41">
                  <c:v>900000</c:v>
                </c:pt>
                <c:pt idx="42">
                  <c:v>900000</c:v>
                </c:pt>
                <c:pt idx="43">
                  <c:v>900000</c:v>
                </c:pt>
                <c:pt idx="44">
                  <c:v>900000</c:v>
                </c:pt>
                <c:pt idx="45">
                  <c:v>900000</c:v>
                </c:pt>
                <c:pt idx="46">
                  <c:v>900000</c:v>
                </c:pt>
                <c:pt idx="47">
                  <c:v>900000</c:v>
                </c:pt>
                <c:pt idx="48">
                  <c:v>900000</c:v>
                </c:pt>
                <c:pt idx="49">
                  <c:v>900000</c:v>
                </c:pt>
                <c:pt idx="50">
                  <c:v>900000</c:v>
                </c:pt>
                <c:pt idx="51">
                  <c:v>900000</c:v>
                </c:pt>
                <c:pt idx="52">
                  <c:v>900000</c:v>
                </c:pt>
                <c:pt idx="53">
                  <c:v>900000</c:v>
                </c:pt>
                <c:pt idx="54">
                  <c:v>900000</c:v>
                </c:pt>
                <c:pt idx="55">
                  <c:v>900000</c:v>
                </c:pt>
                <c:pt idx="56">
                  <c:v>900000</c:v>
                </c:pt>
                <c:pt idx="57">
                  <c:v>900000</c:v>
                </c:pt>
                <c:pt idx="58">
                  <c:v>900000</c:v>
                </c:pt>
                <c:pt idx="59">
                  <c:v>900000</c:v>
                </c:pt>
                <c:pt idx="60">
                  <c:v>900000</c:v>
                </c:pt>
                <c:pt idx="61">
                  <c:v>900000</c:v>
                </c:pt>
                <c:pt idx="62">
                  <c:v>900000</c:v>
                </c:pt>
                <c:pt idx="63">
                  <c:v>900000</c:v>
                </c:pt>
                <c:pt idx="64">
                  <c:v>900000</c:v>
                </c:pt>
                <c:pt idx="65">
                  <c:v>900000</c:v>
                </c:pt>
                <c:pt idx="66">
                  <c:v>900000</c:v>
                </c:pt>
                <c:pt idx="67">
                  <c:v>900000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36-4471-A2E8-7D89238B6264}"/>
            </c:ext>
          </c:extLst>
        </c:ser>
        <c:ser>
          <c:idx val="3"/>
          <c:order val="3"/>
          <c:tx>
            <c:strRef>
              <c:f>'WISER DCP QSA Wtr &amp; Slt Balance'!$B$6</c:f>
              <c:strCache>
                <c:ptCount val="1"/>
                <c:pt idx="0">
                  <c:v>Change in Volume of Salton Sea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Balance'!$H$6:$BW$6</c:f>
              <c:numCache>
                <c:formatCode>#,##0</c:formatCode>
                <c:ptCount val="68"/>
                <c:pt idx="0">
                  <c:v>-66586.229231904494</c:v>
                </c:pt>
                <c:pt idx="1">
                  <c:v>-119595.41261171876</c:v>
                </c:pt>
                <c:pt idx="2">
                  <c:v>-153475.90857168031</c:v>
                </c:pt>
                <c:pt idx="3">
                  <c:v>-177777.42724550259</c:v>
                </c:pt>
                <c:pt idx="4">
                  <c:v>-212888.90980181587</c:v>
                </c:pt>
                <c:pt idx="5">
                  <c:v>-29371.386061395984</c:v>
                </c:pt>
                <c:pt idx="6">
                  <c:v>-21115.327415636973</c:v>
                </c:pt>
                <c:pt idx="7">
                  <c:v>1593.148996840464</c:v>
                </c:pt>
                <c:pt idx="8">
                  <c:v>-191774.2158980188</c:v>
                </c:pt>
                <c:pt idx="9">
                  <c:v>-215439.00998637581</c:v>
                </c:pt>
                <c:pt idx="10">
                  <c:v>-533942.86996490357</c:v>
                </c:pt>
                <c:pt idx="11">
                  <c:v>-504959.54123155994</c:v>
                </c:pt>
                <c:pt idx="12">
                  <c:v>-454705.97911980876</c:v>
                </c:pt>
                <c:pt idx="13">
                  <c:v>-405954.37280990905</c:v>
                </c:pt>
                <c:pt idx="14">
                  <c:v>-360641.30013954081</c:v>
                </c:pt>
                <c:pt idx="15">
                  <c:v>-321941.61744972423</c:v>
                </c:pt>
                <c:pt idx="16">
                  <c:v>-293047.00423992542</c:v>
                </c:pt>
                <c:pt idx="17">
                  <c:v>-262661.29756949015</c:v>
                </c:pt>
                <c:pt idx="18">
                  <c:v>-234235.04080077715</c:v>
                </c:pt>
                <c:pt idx="19">
                  <c:v>-211338.85808003345</c:v>
                </c:pt>
                <c:pt idx="20">
                  <c:v>-360079.73208664951</c:v>
                </c:pt>
                <c:pt idx="21">
                  <c:v>-334999.82952606736</c:v>
                </c:pt>
                <c:pt idx="22">
                  <c:v>-308611.44007795025</c:v>
                </c:pt>
                <c:pt idx="23">
                  <c:v>-275252.70496272494</c:v>
                </c:pt>
                <c:pt idx="24">
                  <c:v>-239787.93191634119</c:v>
                </c:pt>
                <c:pt idx="25">
                  <c:v>702685.90834459814</c:v>
                </c:pt>
                <c:pt idx="26">
                  <c:v>425880.94632996665</c:v>
                </c:pt>
                <c:pt idx="27">
                  <c:v>334921.80967932916</c:v>
                </c:pt>
                <c:pt idx="28">
                  <c:v>269130.78903715964</c:v>
                </c:pt>
                <c:pt idx="29">
                  <c:v>210415.10004694154</c:v>
                </c:pt>
                <c:pt idx="30">
                  <c:v>-290679.62399570842</c:v>
                </c:pt>
                <c:pt idx="31">
                  <c:v>261892.7778111198</c:v>
                </c:pt>
                <c:pt idx="32">
                  <c:v>230786.63052771753</c:v>
                </c:pt>
                <c:pt idx="33">
                  <c:v>204051.29478675826</c:v>
                </c:pt>
                <c:pt idx="34">
                  <c:v>178716.99394857488</c:v>
                </c:pt>
                <c:pt idx="35">
                  <c:v>158220.90604878962</c:v>
                </c:pt>
                <c:pt idx="36">
                  <c:v>139153.62818926387</c:v>
                </c:pt>
                <c:pt idx="37">
                  <c:v>122394.29619517806</c:v>
                </c:pt>
                <c:pt idx="38">
                  <c:v>160715.72780514532</c:v>
                </c:pt>
                <c:pt idx="39">
                  <c:v>141245.60004318855</c:v>
                </c:pt>
                <c:pt idx="40">
                  <c:v>123025.09096920514</c:v>
                </c:pt>
                <c:pt idx="41">
                  <c:v>106589.32290451275</c:v>
                </c:pt>
                <c:pt idx="42">
                  <c:v>87126.524468451738</c:v>
                </c:pt>
                <c:pt idx="43">
                  <c:v>74052.115025487728</c:v>
                </c:pt>
                <c:pt idx="44">
                  <c:v>67719.819921756396</c:v>
                </c:pt>
                <c:pt idx="45">
                  <c:v>58187.063565437915</c:v>
                </c:pt>
                <c:pt idx="46">
                  <c:v>48848.671741628787</c:v>
                </c:pt>
                <c:pt idx="47">
                  <c:v>40351.939525072463</c:v>
                </c:pt>
                <c:pt idx="48">
                  <c:v>33998.95230884105</c:v>
                </c:pt>
                <c:pt idx="49">
                  <c:v>27600.993631096091</c:v>
                </c:pt>
                <c:pt idx="50">
                  <c:v>23172.717412569327</c:v>
                </c:pt>
                <c:pt idx="51">
                  <c:v>18694.030278119259</c:v>
                </c:pt>
                <c:pt idx="52">
                  <c:v>14175.811136566103</c:v>
                </c:pt>
                <c:pt idx="53">
                  <c:v>9645.257259957958</c:v>
                </c:pt>
                <c:pt idx="54">
                  <c:v>5026.2162865595892</c:v>
                </c:pt>
                <c:pt idx="55">
                  <c:v>2393.1761356072966</c:v>
                </c:pt>
                <c:pt idx="56">
                  <c:v>-5517.2101631106343</c:v>
                </c:pt>
                <c:pt idx="57">
                  <c:v>-8240.1932370888535</c:v>
                </c:pt>
                <c:pt idx="58">
                  <c:v>-8974.6808256504592</c:v>
                </c:pt>
                <c:pt idx="59">
                  <c:v>-11787.606822654838</c:v>
                </c:pt>
                <c:pt idx="60">
                  <c:v>-12663.263049805071</c:v>
                </c:pt>
                <c:pt idx="61">
                  <c:v>-13551.09288448561</c:v>
                </c:pt>
                <c:pt idx="62">
                  <c:v>-16506.42850961443</c:v>
                </c:pt>
                <c:pt idx="63">
                  <c:v>-17478.73495832365</c:v>
                </c:pt>
                <c:pt idx="64">
                  <c:v>-18508.974421128631</c:v>
                </c:pt>
                <c:pt idx="65">
                  <c:v>-19627.915817423258</c:v>
                </c:pt>
                <c:pt idx="66">
                  <c:v>-20709.834040274145</c:v>
                </c:pt>
                <c:pt idx="67">
                  <c:v>-21893.415749198291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36-4471-A2E8-7D89238B6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214544"/>
        <c:axId val="178215104"/>
      </c:scatterChart>
      <c:valAx>
        <c:axId val="178214544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562525468957454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215104"/>
        <c:crossesAt val="-270"/>
        <c:crossBetween val="midCat"/>
      </c:valAx>
      <c:valAx>
        <c:axId val="17821510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Flow(AFY)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26245435593737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214544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8445713973073"/>
          <c:y val="0.76892503400578582"/>
          <c:w val="0.2008456702032107"/>
          <c:h val="9.1696713093345081E-2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Salinity Prediction With</a:t>
            </a:r>
            <a:r>
              <a:rPr lang="en-US" baseline="0"/>
              <a:t> and Without QSA Water Transfers 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7542647184621838"/>
          <c:y val="2.6845675936077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34632720573135E-2"/>
          <c:y val="0.10354749560903685"/>
          <c:w val="0.91471909979793997"/>
          <c:h val="0.8255036455498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51847.344382610674</c:v>
                </c:pt>
                <c:pt idx="2">
                  <c:v>52415.554494996592</c:v>
                </c:pt>
                <c:pt idx="3">
                  <c:v>52980.548053381601</c:v>
                </c:pt>
                <c:pt idx="4">
                  <c:v>53556.233798341753</c:v>
                </c:pt>
                <c:pt idx="5">
                  <c:v>54119.967980341222</c:v>
                </c:pt>
                <c:pt idx="6">
                  <c:v>54708.420500109743</c:v>
                </c:pt>
                <c:pt idx="7">
                  <c:v>55269.12283815605</c:v>
                </c:pt>
                <c:pt idx="8">
                  <c:v>55781.97281023785</c:v>
                </c:pt>
                <c:pt idx="9">
                  <c:v>56287.524333991998</c:v>
                </c:pt>
                <c:pt idx="10">
                  <c:v>56795.045732624239</c:v>
                </c:pt>
                <c:pt idx="11">
                  <c:v>57304.507652919907</c:v>
                </c:pt>
                <c:pt idx="12">
                  <c:v>57805.982611849278</c:v>
                </c:pt>
                <c:pt idx="13">
                  <c:v>58308.920032984264</c:v>
                </c:pt>
                <c:pt idx="14">
                  <c:v>58813.273002709066</c:v>
                </c:pt>
                <c:pt idx="15">
                  <c:v>59314.875064980522</c:v>
                </c:pt>
                <c:pt idx="16">
                  <c:v>59828.521253615218</c:v>
                </c:pt>
                <c:pt idx="17">
                  <c:v>60331.412835317453</c:v>
                </c:pt>
                <c:pt idx="18">
                  <c:v>60777.264013917011</c:v>
                </c:pt>
                <c:pt idx="19">
                  <c:v>61222.145454596444</c:v>
                </c:pt>
                <c:pt idx="20">
                  <c:v>61665.852907098211</c:v>
                </c:pt>
                <c:pt idx="21">
                  <c:v>62108.119245646165</c:v>
                </c:pt>
                <c:pt idx="22">
                  <c:v>62548.667850163663</c:v>
                </c:pt>
                <c:pt idx="23">
                  <c:v>62987.326273191895</c:v>
                </c:pt>
                <c:pt idx="24">
                  <c:v>63423.744945066734</c:v>
                </c:pt>
                <c:pt idx="25">
                  <c:v>63857.504652152908</c:v>
                </c:pt>
                <c:pt idx="26">
                  <c:v>64288.172378551048</c:v>
                </c:pt>
                <c:pt idx="27">
                  <c:v>64730.501831186491</c:v>
                </c:pt>
                <c:pt idx="28">
                  <c:v>65169.537009326712</c:v>
                </c:pt>
                <c:pt idx="29">
                  <c:v>65542.048934267194</c:v>
                </c:pt>
                <c:pt idx="30">
                  <c:v>65909.231438086354</c:v>
                </c:pt>
                <c:pt idx="31">
                  <c:v>66287.421255009758</c:v>
                </c:pt>
                <c:pt idx="32">
                  <c:v>66660.498970401532</c:v>
                </c:pt>
                <c:pt idx="33">
                  <c:v>67028.795022176302</c:v>
                </c:pt>
                <c:pt idx="34">
                  <c:v>67408.429269338012</c:v>
                </c:pt>
                <c:pt idx="35">
                  <c:v>67792.123859581872</c:v>
                </c:pt>
                <c:pt idx="36">
                  <c:v>68171.555295915939</c:v>
                </c:pt>
                <c:pt idx="37">
                  <c:v>68562.673994138255</c:v>
                </c:pt>
                <c:pt idx="38">
                  <c:v>68949.603118673404</c:v>
                </c:pt>
                <c:pt idx="39">
                  <c:v>69348.556245824686</c:v>
                </c:pt>
                <c:pt idx="40">
                  <c:v>69743.528289200534</c:v>
                </c:pt>
                <c:pt idx="41">
                  <c:v>70134.30191393687</c:v>
                </c:pt>
                <c:pt idx="42">
                  <c:v>70469.607936252069</c:v>
                </c:pt>
                <c:pt idx="43">
                  <c:v>70799.871273326557</c:v>
                </c:pt>
                <c:pt idx="44">
                  <c:v>71141.903393099128</c:v>
                </c:pt>
                <c:pt idx="45">
                  <c:v>71478.749681424408</c:v>
                </c:pt>
                <c:pt idx="46">
                  <c:v>71827.645741652668</c:v>
                </c:pt>
                <c:pt idx="47">
                  <c:v>72170.797084265272</c:v>
                </c:pt>
                <c:pt idx="48">
                  <c:v>72526.28247095448</c:v>
                </c:pt>
                <c:pt idx="49">
                  <c:v>72876.273528536127</c:v>
                </c:pt>
                <c:pt idx="50">
                  <c:v>73238.896739894932</c:v>
                </c:pt>
                <c:pt idx="51">
                  <c:v>73595.794540836912</c:v>
                </c:pt>
                <c:pt idx="52">
                  <c:v>73946.654281395255</c:v>
                </c:pt>
                <c:pt idx="53">
                  <c:v>74310.476608245677</c:v>
                </c:pt>
                <c:pt idx="54">
                  <c:v>74668.154911011472</c:v>
                </c:pt>
                <c:pt idx="55">
                  <c:v>75047.680198351809</c:v>
                </c:pt>
                <c:pt idx="56">
                  <c:v>75347.842639596813</c:v>
                </c:pt>
                <c:pt idx="57">
                  <c:v>75660.671356623687</c:v>
                </c:pt>
                <c:pt idx="58">
                  <c:v>75965.822103711878</c:v>
                </c:pt>
                <c:pt idx="59">
                  <c:v>76283.877409207314</c:v>
                </c:pt>
                <c:pt idx="60">
                  <c:v>76615.072386475469</c:v>
                </c:pt>
                <c:pt idx="61">
                  <c:v>76938.418264984444</c:v>
                </c:pt>
                <c:pt idx="62">
                  <c:v>77275.163078169629</c:v>
                </c:pt>
                <c:pt idx="63">
                  <c:v>77603.384824479086</c:v>
                </c:pt>
                <c:pt idx="64">
                  <c:v>77945.265635288291</c:v>
                </c:pt>
                <c:pt idx="65">
                  <c:v>78277.161060514802</c:v>
                </c:pt>
                <c:pt idx="66">
                  <c:v>78622.966535072468</c:v>
                </c:pt>
                <c:pt idx="67">
                  <c:v>78957.657179527014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B7-457A-B4C2-74CF3F8F9BA6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68194.714427619212</c:v>
                </c:pt>
                <c:pt idx="12">
                  <c:v>71632.233441913369</c:v>
                </c:pt>
                <c:pt idx="13">
                  <c:v>75088.320744338736</c:v>
                </c:pt>
                <c:pt idx="14">
                  <c:v>78552.359217177494</c:v>
                </c:pt>
                <c:pt idx="15">
                  <c:v>82093.817504011808</c:v>
                </c:pt>
                <c:pt idx="16">
                  <c:v>85623.784615602955</c:v>
                </c:pt>
                <c:pt idx="17">
                  <c:v>89102.492911776746</c:v>
                </c:pt>
                <c:pt idx="18">
                  <c:v>92485.729806363408</c:v>
                </c:pt>
                <c:pt idx="19">
                  <c:v>95612.607373870182</c:v>
                </c:pt>
                <c:pt idx="20">
                  <c:v>98452.385793205685</c:v>
                </c:pt>
                <c:pt idx="21">
                  <c:v>101196.48292235474</c:v>
                </c:pt>
                <c:pt idx="22">
                  <c:v>103692.55772212934</c:v>
                </c:pt>
                <c:pt idx="23">
                  <c:v>106026.46317288768</c:v>
                </c:pt>
                <c:pt idx="24">
                  <c:v>108166.51034147029</c:v>
                </c:pt>
                <c:pt idx="25">
                  <c:v>110170.61071263345</c:v>
                </c:pt>
                <c:pt idx="26">
                  <c:v>111948.58348631309</c:v>
                </c:pt>
                <c:pt idx="27">
                  <c:v>113610.77466098378</c:v>
                </c:pt>
                <c:pt idx="28">
                  <c:v>115217.61393370226</c:v>
                </c:pt>
                <c:pt idx="29">
                  <c:v>116626.64208969052</c:v>
                </c:pt>
                <c:pt idx="30">
                  <c:v>117970.04374522266</c:v>
                </c:pt>
                <c:pt idx="31">
                  <c:v>119245.34877797165</c:v>
                </c:pt>
                <c:pt idx="32">
                  <c:v>120534.54899204754</c:v>
                </c:pt>
                <c:pt idx="33">
                  <c:v>121606.14990392083</c:v>
                </c:pt>
                <c:pt idx="34">
                  <c:v>122664.80459509866</c:v>
                </c:pt>
                <c:pt idx="35">
                  <c:v>123711.14400447364</c:v>
                </c:pt>
                <c:pt idx="36">
                  <c:v>124743.7978451074</c:v>
                </c:pt>
                <c:pt idx="37">
                  <c:v>125697.51382259681</c:v>
                </c:pt>
                <c:pt idx="38">
                  <c:v>126479.44889818954</c:v>
                </c:pt>
                <c:pt idx="39">
                  <c:v>125105.03024586817</c:v>
                </c:pt>
                <c:pt idx="40">
                  <c:v>123929.15255349541</c:v>
                </c:pt>
                <c:pt idx="41">
                  <c:v>123086.66252621527</c:v>
                </c:pt>
                <c:pt idx="42">
                  <c:v>122417.70674426085</c:v>
                </c:pt>
                <c:pt idx="43">
                  <c:v>121856.4769996252</c:v>
                </c:pt>
                <c:pt idx="44">
                  <c:v>121400.49189709728</c:v>
                </c:pt>
                <c:pt idx="45">
                  <c:v>121065.70030227756</c:v>
                </c:pt>
                <c:pt idx="46">
                  <c:v>120831.80094500918</c:v>
                </c:pt>
                <c:pt idx="47">
                  <c:v>120697.80282399939</c:v>
                </c:pt>
                <c:pt idx="48">
                  <c:v>120662.46359584208</c:v>
                </c:pt>
                <c:pt idx="49">
                  <c:v>120662.15706766663</c:v>
                </c:pt>
                <c:pt idx="50">
                  <c:v>120760.18371093801</c:v>
                </c:pt>
                <c:pt idx="51">
                  <c:v>120892.65853058353</c:v>
                </c:pt>
                <c:pt idx="52">
                  <c:v>121059.57206239649</c:v>
                </c:pt>
                <c:pt idx="53">
                  <c:v>121260.97880408539</c:v>
                </c:pt>
                <c:pt idx="54">
                  <c:v>121496.99709599082</c:v>
                </c:pt>
                <c:pt idx="55">
                  <c:v>121767.80929820582</c:v>
                </c:pt>
                <c:pt idx="56">
                  <c:v>122073.66226420866</c:v>
                </c:pt>
                <c:pt idx="57">
                  <c:v>122414.86811368492</c:v>
                </c:pt>
                <c:pt idx="58">
                  <c:v>122791.80530980851</c:v>
                </c:pt>
                <c:pt idx="59">
                  <c:v>123139.87841360505</c:v>
                </c:pt>
                <c:pt idx="60">
                  <c:v>123524.09276913326</c:v>
                </c:pt>
                <c:pt idx="61">
                  <c:v>123944.91324227853</c:v>
                </c:pt>
                <c:pt idx="62">
                  <c:v>124402.87537869936</c:v>
                </c:pt>
                <c:pt idx="63">
                  <c:v>124833.18962405392</c:v>
                </c:pt>
                <c:pt idx="64">
                  <c:v>125301.20491843576</c:v>
                </c:pt>
                <c:pt idx="65">
                  <c:v>125678.66813337087</c:v>
                </c:pt>
                <c:pt idx="66">
                  <c:v>126027.74334194513</c:v>
                </c:pt>
                <c:pt idx="67">
                  <c:v>126414.23005453279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B7-457A-B4C2-74CF3F8F9BA6}"/>
            </c:ext>
          </c:extLst>
        </c:ser>
        <c:ser>
          <c:idx val="2"/>
          <c:order val="2"/>
          <c:tx>
            <c:strRef>
              <c:f>'WI QSA Water &amp; Salt Balance'!$B$1</c:f>
              <c:strCache>
                <c:ptCount val="1"/>
                <c:pt idx="0">
                  <c:v>Salton Sea with QSA Impacts, Ocean Water Import 450 KAFY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xVal>
            <c:numRef>
              <c:f>'WI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68194.714427619212</c:v>
                </c:pt>
                <c:pt idx="12">
                  <c:v>71632.233441913369</c:v>
                </c:pt>
                <c:pt idx="13">
                  <c:v>75088.320744338736</c:v>
                </c:pt>
                <c:pt idx="14">
                  <c:v>78552.359217177494</c:v>
                </c:pt>
                <c:pt idx="15">
                  <c:v>82093.817504011808</c:v>
                </c:pt>
                <c:pt idx="16">
                  <c:v>85623.784615602955</c:v>
                </c:pt>
                <c:pt idx="17">
                  <c:v>89102.492911776746</c:v>
                </c:pt>
                <c:pt idx="18">
                  <c:v>92485.729806363408</c:v>
                </c:pt>
                <c:pt idx="19">
                  <c:v>95612.607373870182</c:v>
                </c:pt>
                <c:pt idx="20">
                  <c:v>98452.385793205685</c:v>
                </c:pt>
                <c:pt idx="21">
                  <c:v>94107.563480269382</c:v>
                </c:pt>
                <c:pt idx="22">
                  <c:v>91394.859777152335</c:v>
                </c:pt>
                <c:pt idx="23">
                  <c:v>89643.685151782527</c:v>
                </c:pt>
                <c:pt idx="24">
                  <c:v>88663.009784488633</c:v>
                </c:pt>
                <c:pt idx="25">
                  <c:v>88113.040178319468</c:v>
                </c:pt>
                <c:pt idx="26">
                  <c:v>87895.736223656349</c:v>
                </c:pt>
                <c:pt idx="27">
                  <c:v>87962.33103223583</c:v>
                </c:pt>
                <c:pt idx="28">
                  <c:v>88244.867649785898</c:v>
                </c:pt>
                <c:pt idx="29">
                  <c:v>88672.362065689871</c:v>
                </c:pt>
                <c:pt idx="30">
                  <c:v>89216.071734729179</c:v>
                </c:pt>
                <c:pt idx="31">
                  <c:v>89860.295048310232</c:v>
                </c:pt>
                <c:pt idx="32">
                  <c:v>90599.364235541376</c:v>
                </c:pt>
                <c:pt idx="33">
                  <c:v>91321.033975354629</c:v>
                </c:pt>
                <c:pt idx="34">
                  <c:v>92099.874355959648</c:v>
                </c:pt>
                <c:pt idx="35">
                  <c:v>92921.747506336134</c:v>
                </c:pt>
                <c:pt idx="36">
                  <c:v>93801.999059134265</c:v>
                </c:pt>
                <c:pt idx="37">
                  <c:v>94726.75548937892</c:v>
                </c:pt>
                <c:pt idx="38">
                  <c:v>95682.449843763883</c:v>
                </c:pt>
                <c:pt idx="39">
                  <c:v>95898.718204948527</c:v>
                </c:pt>
                <c:pt idx="40">
                  <c:v>96191.90700645266</c:v>
                </c:pt>
                <c:pt idx="41">
                  <c:v>96573.511276283345</c:v>
                </c:pt>
                <c:pt idx="42">
                  <c:v>97012.926224929717</c:v>
                </c:pt>
                <c:pt idx="43">
                  <c:v>97523.040823095915</c:v>
                </c:pt>
                <c:pt idx="44">
                  <c:v>98088.820189283084</c:v>
                </c:pt>
                <c:pt idx="45">
                  <c:v>98717.395445972303</c:v>
                </c:pt>
                <c:pt idx="46">
                  <c:v>99400.882597570875</c:v>
                </c:pt>
                <c:pt idx="47">
                  <c:v>100125.21974314713</c:v>
                </c:pt>
                <c:pt idx="48">
                  <c:v>100822.06334954759</c:v>
                </c:pt>
                <c:pt idx="49">
                  <c:v>101561.46365552289</c:v>
                </c:pt>
                <c:pt idx="50">
                  <c:v>102343.44108152053</c:v>
                </c:pt>
                <c:pt idx="51">
                  <c:v>103154.39339761104</c:v>
                </c:pt>
                <c:pt idx="52">
                  <c:v>104009.29110395037</c:v>
                </c:pt>
                <c:pt idx="53">
                  <c:v>104894.67635097502</c:v>
                </c:pt>
                <c:pt idx="54">
                  <c:v>105811.42338060634</c:v>
                </c:pt>
                <c:pt idx="55">
                  <c:v>106676.8766888347</c:v>
                </c:pt>
                <c:pt idx="56">
                  <c:v>107575.13570400931</c:v>
                </c:pt>
                <c:pt idx="57">
                  <c:v>108507.10624415212</c:v>
                </c:pt>
                <c:pt idx="58">
                  <c:v>109459.01125684878</c:v>
                </c:pt>
                <c:pt idx="59">
                  <c:v>110431.72717615552</c:v>
                </c:pt>
                <c:pt idx="60">
                  <c:v>111356.46020364018</c:v>
                </c:pt>
                <c:pt idx="61">
                  <c:v>112318.09198041749</c:v>
                </c:pt>
                <c:pt idx="62">
                  <c:v>113302.62613940424</c:v>
                </c:pt>
                <c:pt idx="63">
                  <c:v>114310.97994517785</c:v>
                </c:pt>
                <c:pt idx="64">
                  <c:v>115328.77856600563</c:v>
                </c:pt>
                <c:pt idx="65">
                  <c:v>116308.05008426268</c:v>
                </c:pt>
                <c:pt idx="66">
                  <c:v>117312.87085734191</c:v>
                </c:pt>
                <c:pt idx="67">
                  <c:v>118328.66322188659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B7-457A-B4C2-74CF3F8F9BA6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Distilled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68194.714427619212</c:v>
                </c:pt>
                <c:pt idx="12">
                  <c:v>71632.233441913369</c:v>
                </c:pt>
                <c:pt idx="13">
                  <c:v>75088.320744338736</c:v>
                </c:pt>
                <c:pt idx="14">
                  <c:v>78552.359217177494</c:v>
                </c:pt>
                <c:pt idx="15">
                  <c:v>82093.817504011808</c:v>
                </c:pt>
                <c:pt idx="16">
                  <c:v>85623.784615602955</c:v>
                </c:pt>
                <c:pt idx="17">
                  <c:v>89102.492911776746</c:v>
                </c:pt>
                <c:pt idx="18">
                  <c:v>92485.729806363408</c:v>
                </c:pt>
                <c:pt idx="19">
                  <c:v>95612.607373870182</c:v>
                </c:pt>
                <c:pt idx="20">
                  <c:v>97358.816519037049</c:v>
                </c:pt>
                <c:pt idx="21">
                  <c:v>86422.555772270294</c:v>
                </c:pt>
                <c:pt idx="22">
                  <c:v>78574.739049088486</c:v>
                </c:pt>
                <c:pt idx="23">
                  <c:v>72662.92719926624</c:v>
                </c:pt>
                <c:pt idx="24">
                  <c:v>68015.119522009816</c:v>
                </c:pt>
                <c:pt idx="25">
                  <c:v>64234.642396318537</c:v>
                </c:pt>
                <c:pt idx="26">
                  <c:v>61109.749260491881</c:v>
                </c:pt>
                <c:pt idx="27">
                  <c:v>58452.343557486165</c:v>
                </c:pt>
                <c:pt idx="28">
                  <c:v>56192.58494770094</c:v>
                </c:pt>
                <c:pt idx="29">
                  <c:v>54202.17530208332</c:v>
                </c:pt>
                <c:pt idx="30">
                  <c:v>52488.843345000285</c:v>
                </c:pt>
                <c:pt idx="31">
                  <c:v>50941.636060790639</c:v>
                </c:pt>
                <c:pt idx="32">
                  <c:v>49556.287823133396</c:v>
                </c:pt>
                <c:pt idx="33">
                  <c:v>48332.296510029373</c:v>
                </c:pt>
                <c:pt idx="34">
                  <c:v>47210.934292066813</c:v>
                </c:pt>
                <c:pt idx="35">
                  <c:v>46183.153565471941</c:v>
                </c:pt>
                <c:pt idx="36">
                  <c:v>45241.023891632525</c:v>
                </c:pt>
                <c:pt idx="37">
                  <c:v>44370.37348660882</c:v>
                </c:pt>
                <c:pt idx="38">
                  <c:v>43603.836918081804</c:v>
                </c:pt>
                <c:pt idx="39">
                  <c:v>42874.053422441582</c:v>
                </c:pt>
                <c:pt idx="40">
                  <c:v>42193.753695090127</c:v>
                </c:pt>
                <c:pt idx="41">
                  <c:v>41559.732693689584</c:v>
                </c:pt>
                <c:pt idx="42">
                  <c:v>40969.155414964349</c:v>
                </c:pt>
                <c:pt idx="43">
                  <c:v>40413.064261945146</c:v>
                </c:pt>
                <c:pt idx="44">
                  <c:v>39889.550198101366</c:v>
                </c:pt>
                <c:pt idx="45">
                  <c:v>39444.676061796003</c:v>
                </c:pt>
                <c:pt idx="46">
                  <c:v>39020.968250382939</c:v>
                </c:pt>
                <c:pt idx="47">
                  <c:v>38623.507360825992</c:v>
                </c:pt>
                <c:pt idx="48">
                  <c:v>38245.145729575415</c:v>
                </c:pt>
                <c:pt idx="49">
                  <c:v>37885.096408400095</c:v>
                </c:pt>
                <c:pt idx="50">
                  <c:v>37542.574151184657</c:v>
                </c:pt>
                <c:pt idx="51">
                  <c:v>37216.940297105357</c:v>
                </c:pt>
                <c:pt idx="52">
                  <c:v>36907.512738318685</c:v>
                </c:pt>
                <c:pt idx="53">
                  <c:v>36613.710587044421</c:v>
                </c:pt>
                <c:pt idx="54">
                  <c:v>36329.339419488249</c:v>
                </c:pt>
                <c:pt idx="55">
                  <c:v>36059.710883187239</c:v>
                </c:pt>
                <c:pt idx="56">
                  <c:v>35798.752753535067</c:v>
                </c:pt>
                <c:pt idx="57">
                  <c:v>35551.702841282677</c:v>
                </c:pt>
                <c:pt idx="58">
                  <c:v>35312.663228422462</c:v>
                </c:pt>
                <c:pt idx="59">
                  <c:v>35081.404267584803</c:v>
                </c:pt>
                <c:pt idx="60">
                  <c:v>34857.70789364852</c:v>
                </c:pt>
                <c:pt idx="61">
                  <c:v>34670.619966394792</c:v>
                </c:pt>
                <c:pt idx="62">
                  <c:v>34484.637128553688</c:v>
                </c:pt>
                <c:pt idx="63">
                  <c:v>34305.103774827032</c:v>
                </c:pt>
                <c:pt idx="64">
                  <c:v>34131.873788169862</c:v>
                </c:pt>
                <c:pt idx="65">
                  <c:v>33967.683219951279</c:v>
                </c:pt>
                <c:pt idx="66">
                  <c:v>33804.188239064038</c:v>
                </c:pt>
                <c:pt idx="67">
                  <c:v>33646.685543694359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B7-457A-B4C2-74CF3F8F9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794384"/>
        <c:axId val="242751648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pPr>
                    <a:solidFill>
                      <a:srgbClr val="FFC000"/>
                    </a:solidFill>
                    <a:ln>
                      <a:solidFill>
                        <a:srgbClr val="FFC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'DCP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99980.315674768557</c:v>
                      </c:pt>
                      <c:pt idx="15">
                        <c:v>111159.55610723377</c:v>
                      </c:pt>
                      <c:pt idx="16">
                        <c:v>123190.20153340737</c:v>
                      </c:pt>
                      <c:pt idx="17">
                        <c:v>136555.73231314795</c:v>
                      </c:pt>
                      <c:pt idx="18">
                        <c:v>150816.15148549119</c:v>
                      </c:pt>
                      <c:pt idx="19">
                        <c:v>165975.08103175074</c:v>
                      </c:pt>
                      <c:pt idx="20">
                        <c:v>181717.21349176581</c:v>
                      </c:pt>
                      <c:pt idx="21">
                        <c:v>197645.13233050867</c:v>
                      </c:pt>
                      <c:pt idx="22">
                        <c:v>213454.75497032009</c:v>
                      </c:pt>
                      <c:pt idx="23">
                        <c:v>228956.35526043622</c:v>
                      </c:pt>
                      <c:pt idx="24">
                        <c:v>243757.10902197991</c:v>
                      </c:pt>
                      <c:pt idx="25">
                        <c:v>257124.08113423723</c:v>
                      </c:pt>
                      <c:pt idx="26">
                        <c:v>269223.47740175138</c:v>
                      </c:pt>
                      <c:pt idx="27">
                        <c:v>279984.59420470963</c:v>
                      </c:pt>
                      <c:pt idx="28">
                        <c:v>289346.52619311342</c:v>
                      </c:pt>
                      <c:pt idx="29">
                        <c:v>296953.62990590732</c:v>
                      </c:pt>
                      <c:pt idx="30">
                        <c:v>303389.63675019966</c:v>
                      </c:pt>
                      <c:pt idx="31">
                        <c:v>307097.70706068241</c:v>
                      </c:pt>
                      <c:pt idx="32">
                        <c:v>306068.83896986285</c:v>
                      </c:pt>
                      <c:pt idx="33">
                        <c:v>305488.11056093586</c:v>
                      </c:pt>
                      <c:pt idx="34">
                        <c:v>305353.77159294812</c:v>
                      </c:pt>
                      <c:pt idx="35">
                        <c:v>304669.42488009523</c:v>
                      </c:pt>
                      <c:pt idx="36">
                        <c:v>304964.828663464</c:v>
                      </c:pt>
                      <c:pt idx="37">
                        <c:v>304781.81054618198</c:v>
                      </c:pt>
                      <c:pt idx="38">
                        <c:v>304576.17643433617</c:v>
                      </c:pt>
                      <c:pt idx="39">
                        <c:v>289177.34098358895</c:v>
                      </c:pt>
                      <c:pt idx="40">
                        <c:v>280810.46887344052</c:v>
                      </c:pt>
                      <c:pt idx="41">
                        <c:v>274988.83368355752</c:v>
                      </c:pt>
                      <c:pt idx="42">
                        <c:v>270965.70810578263</c:v>
                      </c:pt>
                      <c:pt idx="43">
                        <c:v>267723.95625457965</c:v>
                      </c:pt>
                      <c:pt idx="44">
                        <c:v>265637.04763021652</c:v>
                      </c:pt>
                      <c:pt idx="45">
                        <c:v>264226.73369292141</c:v>
                      </c:pt>
                      <c:pt idx="46">
                        <c:v>263502.17884090293</c:v>
                      </c:pt>
                      <c:pt idx="47">
                        <c:v>263012.11277514906</c:v>
                      </c:pt>
                      <c:pt idx="48">
                        <c:v>262754.0100175023</c:v>
                      </c:pt>
                      <c:pt idx="49">
                        <c:v>262726.58630208025</c:v>
                      </c:pt>
                      <c:pt idx="50">
                        <c:v>262929.78545229282</c:v>
                      </c:pt>
                      <c:pt idx="51">
                        <c:v>263364.782585704</c:v>
                      </c:pt>
                      <c:pt idx="52">
                        <c:v>264034.00380550895</c:v>
                      </c:pt>
                      <c:pt idx="53">
                        <c:v>264520.75937654899</c:v>
                      </c:pt>
                      <c:pt idx="54">
                        <c:v>265245.02269722556</c:v>
                      </c:pt>
                      <c:pt idx="55">
                        <c:v>265756.81280900585</c:v>
                      </c:pt>
                      <c:pt idx="56">
                        <c:v>266090.89484060794</c:v>
                      </c:pt>
                      <c:pt idx="57">
                        <c:v>266665.54865440179</c:v>
                      </c:pt>
                      <c:pt idx="58">
                        <c:v>267484.0765873816</c:v>
                      </c:pt>
                      <c:pt idx="59">
                        <c:v>268110.66324260266</c:v>
                      </c:pt>
                      <c:pt idx="60">
                        <c:v>268985.18923577707</c:v>
                      </c:pt>
                      <c:pt idx="61">
                        <c:v>269658.71658024995</c:v>
                      </c:pt>
                      <c:pt idx="62">
                        <c:v>270584.48567559029</c:v>
                      </c:pt>
                      <c:pt idx="63">
                        <c:v>271299.48367576831</c:v>
                      </c:pt>
                      <c:pt idx="64">
                        <c:v>271800.84502265207</c:v>
                      </c:pt>
                      <c:pt idx="65">
                        <c:v>272558.27886454313</c:v>
                      </c:pt>
                      <c:pt idx="66">
                        <c:v>273094.98585288564</c:v>
                      </c:pt>
                      <c:pt idx="67">
                        <c:v>273891.54002925358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96B7-457A-B4C2-74CF3F8F9BA6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99980.315674768557</c:v>
                      </c:pt>
                      <c:pt idx="15">
                        <c:v>111159.55610723377</c:v>
                      </c:pt>
                      <c:pt idx="16">
                        <c:v>123190.20153340737</c:v>
                      </c:pt>
                      <c:pt idx="17">
                        <c:v>136555.73231314795</c:v>
                      </c:pt>
                      <c:pt idx="18">
                        <c:v>150816.15148549119</c:v>
                      </c:pt>
                      <c:pt idx="19">
                        <c:v>165975.08103175074</c:v>
                      </c:pt>
                      <c:pt idx="20">
                        <c:v>181717.21349176581</c:v>
                      </c:pt>
                      <c:pt idx="21">
                        <c:v>143884.81675027779</c:v>
                      </c:pt>
                      <c:pt idx="22">
                        <c:v>125958.6963307898</c:v>
                      </c:pt>
                      <c:pt idx="23">
                        <c:v>115874.26824417946</c:v>
                      </c:pt>
                      <c:pt idx="24">
                        <c:v>110059.22660877494</c:v>
                      </c:pt>
                      <c:pt idx="25">
                        <c:v>106657.4952103719</c:v>
                      </c:pt>
                      <c:pt idx="26">
                        <c:v>104689.82935205892</c:v>
                      </c:pt>
                      <c:pt idx="27">
                        <c:v>103628.56142170966</c:v>
                      </c:pt>
                      <c:pt idx="28">
                        <c:v>103149.75652560621</c:v>
                      </c:pt>
                      <c:pt idx="29">
                        <c:v>103056.63631984634</c:v>
                      </c:pt>
                      <c:pt idx="30">
                        <c:v>103207.69305761832</c:v>
                      </c:pt>
                      <c:pt idx="31">
                        <c:v>103537.22665958964</c:v>
                      </c:pt>
                      <c:pt idx="32">
                        <c:v>104030.1394581263</c:v>
                      </c:pt>
                      <c:pt idx="33">
                        <c:v>104659.63203496265</c:v>
                      </c:pt>
                      <c:pt idx="34">
                        <c:v>105403.49434776847</c:v>
                      </c:pt>
                      <c:pt idx="35">
                        <c:v>106169.42642587495</c:v>
                      </c:pt>
                      <c:pt idx="36">
                        <c:v>107031.05598428982</c:v>
                      </c:pt>
                      <c:pt idx="37">
                        <c:v>107986.9048568537</c:v>
                      </c:pt>
                      <c:pt idx="38">
                        <c:v>109007.08745751809</c:v>
                      </c:pt>
                      <c:pt idx="39">
                        <c:v>109463.05586242066</c:v>
                      </c:pt>
                      <c:pt idx="40">
                        <c:v>110033.39914655835</c:v>
                      </c:pt>
                      <c:pt idx="41">
                        <c:v>110631.55204751369</c:v>
                      </c:pt>
                      <c:pt idx="42">
                        <c:v>111324.66162945722</c:v>
                      </c:pt>
                      <c:pt idx="43">
                        <c:v>112067.62521666125</c:v>
                      </c:pt>
                      <c:pt idx="44">
                        <c:v>112774.74997617498</c:v>
                      </c:pt>
                      <c:pt idx="45">
                        <c:v>113448.52205454296</c:v>
                      </c:pt>
                      <c:pt idx="46">
                        <c:v>114091.20980124471</c:v>
                      </c:pt>
                      <c:pt idx="47">
                        <c:v>114704.88711058121</c:v>
                      </c:pt>
                      <c:pt idx="48">
                        <c:v>115291.45382710508</c:v>
                      </c:pt>
                      <c:pt idx="49">
                        <c:v>115792.04103962927</c:v>
                      </c:pt>
                      <c:pt idx="50">
                        <c:v>116270.56189671082</c:v>
                      </c:pt>
                      <c:pt idx="51">
                        <c:v>116728.41848931438</c:v>
                      </c:pt>
                      <c:pt idx="52">
                        <c:v>117166.90206171758</c:v>
                      </c:pt>
                      <c:pt idx="53">
                        <c:v>117587.20376358445</c:v>
                      </c:pt>
                      <c:pt idx="54">
                        <c:v>117990.42417558331</c:v>
                      </c:pt>
                      <c:pt idx="55">
                        <c:v>118377.5817686535</c:v>
                      </c:pt>
                      <c:pt idx="56">
                        <c:v>118749.62043358332</c:v>
                      </c:pt>
                      <c:pt idx="57">
                        <c:v>119107.41619791221</c:v>
                      </c:pt>
                      <c:pt idx="58">
                        <c:v>119451.78323064097</c:v>
                      </c:pt>
                      <c:pt idx="59">
                        <c:v>119783.47922128577</c:v>
                      </c:pt>
                      <c:pt idx="60">
                        <c:v>120103.21020800418</c:v>
                      </c:pt>
                      <c:pt idx="61">
                        <c:v>120360.58812761561</c:v>
                      </c:pt>
                      <c:pt idx="62">
                        <c:v>120608.53785443428</c:v>
                      </c:pt>
                      <c:pt idx="63">
                        <c:v>120847.58117580689</c:v>
                      </c:pt>
                      <c:pt idx="64">
                        <c:v>121078.20592197661</c:v>
                      </c:pt>
                      <c:pt idx="65">
                        <c:v>121300.86869743728</c:v>
                      </c:pt>
                      <c:pt idx="66">
                        <c:v>121515.99735333402</c:v>
                      </c:pt>
                      <c:pt idx="67">
                        <c:v>121723.99322909904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96B7-457A-B4C2-74CF3F8F9BA6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99447.170501144064</c:v>
                      </c:pt>
                      <c:pt idx="15">
                        <c:v>109260.27939497493</c:v>
                      </c:pt>
                      <c:pt idx="16">
                        <c:v>118870.68200451107</c:v>
                      </c:pt>
                      <c:pt idx="17">
                        <c:v>128082.49692613535</c:v>
                      </c:pt>
                      <c:pt idx="18">
                        <c:v>136138.85544285967</c:v>
                      </c:pt>
                      <c:pt idx="19">
                        <c:v>142247.29301103074</c:v>
                      </c:pt>
                      <c:pt idx="20">
                        <c:v>145791.82434861461</c:v>
                      </c:pt>
                      <c:pt idx="21">
                        <c:v>162363.53796154595</c:v>
                      </c:pt>
                      <c:pt idx="22">
                        <c:v>179215.84420831469</c:v>
                      </c:pt>
                      <c:pt idx="23">
                        <c:v>193870.38102967234</c:v>
                      </c:pt>
                      <c:pt idx="24">
                        <c:v>198016.64014032166</c:v>
                      </c:pt>
                      <c:pt idx="25">
                        <c:v>171189.09268806386</c:v>
                      </c:pt>
                      <c:pt idx="26">
                        <c:v>38035.663196247231</c:v>
                      </c:pt>
                      <c:pt idx="27">
                        <c:v>42057.017957265271</c:v>
                      </c:pt>
                      <c:pt idx="28">
                        <c:v>45052.579455899671</c:v>
                      </c:pt>
                      <c:pt idx="29">
                        <c:v>47437.73806486855</c:v>
                      </c:pt>
                      <c:pt idx="30">
                        <c:v>49525.083463870695</c:v>
                      </c:pt>
                      <c:pt idx="31">
                        <c:v>54618.283204223349</c:v>
                      </c:pt>
                      <c:pt idx="32">
                        <c:v>52121.244878155281</c:v>
                      </c:pt>
                      <c:pt idx="33">
                        <c:v>50651.381298616878</c:v>
                      </c:pt>
                      <c:pt idx="34">
                        <c:v>49655.027504682876</c:v>
                      </c:pt>
                      <c:pt idx="35">
                        <c:v>48911.746203630857</c:v>
                      </c:pt>
                      <c:pt idx="36">
                        <c:v>48246.999971319623</c:v>
                      </c:pt>
                      <c:pt idx="37">
                        <c:v>47610.133460076533</c:v>
                      </c:pt>
                      <c:pt idx="38">
                        <c:v>46957.267288738964</c:v>
                      </c:pt>
                      <c:pt idx="39">
                        <c:v>45928.160998518622</c:v>
                      </c:pt>
                      <c:pt idx="40">
                        <c:v>45331.514114679296</c:v>
                      </c:pt>
                      <c:pt idx="41">
                        <c:v>45017.91706112837</c:v>
                      </c:pt>
                      <c:pt idx="42">
                        <c:v>44885.861196701939</c:v>
                      </c:pt>
                      <c:pt idx="43">
                        <c:v>44922.497623567964</c:v>
                      </c:pt>
                      <c:pt idx="44">
                        <c:v>45015.890757283269</c:v>
                      </c:pt>
                      <c:pt idx="45">
                        <c:v>45078.807191661734</c:v>
                      </c:pt>
                      <c:pt idx="46">
                        <c:v>45153.025833219159</c:v>
                      </c:pt>
                      <c:pt idx="47">
                        <c:v>45234.182717141644</c:v>
                      </c:pt>
                      <c:pt idx="48">
                        <c:v>45311.937859920101</c:v>
                      </c:pt>
                      <c:pt idx="49">
                        <c:v>45364.191844372159</c:v>
                      </c:pt>
                      <c:pt idx="50">
                        <c:v>45396.270829215784</c:v>
                      </c:pt>
                      <c:pt idx="51">
                        <c:v>45391.121993798675</c:v>
                      </c:pt>
                      <c:pt idx="52">
                        <c:v>45356.058367875994</c:v>
                      </c:pt>
                      <c:pt idx="53">
                        <c:v>45296.826014663384</c:v>
                      </c:pt>
                      <c:pt idx="54">
                        <c:v>45217.760383283181</c:v>
                      </c:pt>
                      <c:pt idx="55">
                        <c:v>45123.149426947581</c:v>
                      </c:pt>
                      <c:pt idx="56">
                        <c:v>44995.039615360663</c:v>
                      </c:pt>
                      <c:pt idx="57">
                        <c:v>44893.972018127519</c:v>
                      </c:pt>
                      <c:pt idx="58">
                        <c:v>44760.929316372763</c:v>
                      </c:pt>
                      <c:pt idx="59">
                        <c:v>44580.938365048722</c:v>
                      </c:pt>
                      <c:pt idx="60">
                        <c:v>44384.004995036012</c:v>
                      </c:pt>
                      <c:pt idx="61">
                        <c:v>44153.078795555317</c:v>
                      </c:pt>
                      <c:pt idx="62">
                        <c:v>43894.727246439943</c:v>
                      </c:pt>
                      <c:pt idx="63">
                        <c:v>43635.473230748903</c:v>
                      </c:pt>
                      <c:pt idx="64">
                        <c:v>43355.202191591889</c:v>
                      </c:pt>
                      <c:pt idx="65">
                        <c:v>43058.702838227793</c:v>
                      </c:pt>
                      <c:pt idx="66">
                        <c:v>42750.350010646274</c:v>
                      </c:pt>
                      <c:pt idx="67">
                        <c:v>42432.461663419614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96B7-457A-B4C2-74CF3F8F9BA6}"/>
                  </c:ext>
                </c:extLst>
              </c15:ser>
            </c15:filteredScatterSeries>
          </c:ext>
        </c:extLst>
      </c:scatterChart>
      <c:valAx>
        <c:axId val="243794384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05506922860711"/>
              <c:y val="0.958773115385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751648"/>
        <c:crossesAt val="-270"/>
        <c:crossBetween val="midCat"/>
      </c:valAx>
      <c:valAx>
        <c:axId val="242751648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salinity as total dissolved solids (mg/liter)</a:t>
                </a:r>
              </a:p>
            </c:rich>
          </c:tx>
          <c:layout>
            <c:manualLayout>
              <c:xMode val="edge"/>
              <c:yMode val="edge"/>
              <c:x val="1.2002558138587565E-2"/>
              <c:y val="0.351869763115053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794384"/>
        <c:crossesAt val="0"/>
        <c:crossBetween val="midCat"/>
        <c:majorUnit val="100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367968266614666E-2"/>
          <c:y val="0.12742074854279578"/>
          <c:w val="0.28342644145974594"/>
          <c:h val="0.16372245153261511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Salinity Prediction</a:t>
            </a:r>
            <a:r>
              <a:rPr lang="en-US" sz="1300" b="0" i="0" u="none" strike="noStrike" baseline="0">
                <a:effectLst/>
              </a:rPr>
              <a:t>, Worst Case QSA plus 300 KAFY IID DCP Storage</a:t>
            </a:r>
            <a:r>
              <a:rPr lang="en-US" baseline="0"/>
              <a:t> 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7542647184621838"/>
          <c:y val="2.6845675936077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34632720573135E-2"/>
          <c:y val="0.10354749560903685"/>
          <c:w val="0.91471909979793997"/>
          <c:h val="0.8255036455498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51847.344382610674</c:v>
                </c:pt>
                <c:pt idx="2">
                  <c:v>52415.554494996592</c:v>
                </c:pt>
                <c:pt idx="3">
                  <c:v>52980.548053381601</c:v>
                </c:pt>
                <c:pt idx="4">
                  <c:v>53556.233798341753</c:v>
                </c:pt>
                <c:pt idx="5">
                  <c:v>54119.967980341222</c:v>
                </c:pt>
                <c:pt idx="6">
                  <c:v>54708.420500109743</c:v>
                </c:pt>
                <c:pt idx="7">
                  <c:v>55269.12283815605</c:v>
                </c:pt>
                <c:pt idx="8">
                  <c:v>55781.97281023785</c:v>
                </c:pt>
                <c:pt idx="9">
                  <c:v>56287.524333991998</c:v>
                </c:pt>
                <c:pt idx="10">
                  <c:v>56795.045732624239</c:v>
                </c:pt>
                <c:pt idx="11">
                  <c:v>57304.507652919907</c:v>
                </c:pt>
                <c:pt idx="12">
                  <c:v>57805.982611849278</c:v>
                </c:pt>
                <c:pt idx="13">
                  <c:v>58308.920032984264</c:v>
                </c:pt>
                <c:pt idx="14">
                  <c:v>58813.273002709066</c:v>
                </c:pt>
                <c:pt idx="15">
                  <c:v>59314.875064980522</c:v>
                </c:pt>
                <c:pt idx="16">
                  <c:v>59828.521253615218</c:v>
                </c:pt>
                <c:pt idx="17">
                  <c:v>60331.412835317453</c:v>
                </c:pt>
                <c:pt idx="18">
                  <c:v>60777.264013917011</c:v>
                </c:pt>
                <c:pt idx="19">
                  <c:v>61222.145454596444</c:v>
                </c:pt>
                <c:pt idx="20">
                  <c:v>61665.852907098211</c:v>
                </c:pt>
                <c:pt idx="21">
                  <c:v>62108.119245646165</c:v>
                </c:pt>
                <c:pt idx="22">
                  <c:v>62548.667850163663</c:v>
                </c:pt>
                <c:pt idx="23">
                  <c:v>62987.326273191895</c:v>
                </c:pt>
                <c:pt idx="24">
                  <c:v>63423.744945066734</c:v>
                </c:pt>
                <c:pt idx="25">
                  <c:v>63857.504652152908</c:v>
                </c:pt>
                <c:pt idx="26">
                  <c:v>64288.172378551048</c:v>
                </c:pt>
                <c:pt idx="27">
                  <c:v>64730.501831186491</c:v>
                </c:pt>
                <c:pt idx="28">
                  <c:v>65169.537009326712</c:v>
                </c:pt>
                <c:pt idx="29">
                  <c:v>65542.048934267194</c:v>
                </c:pt>
                <c:pt idx="30">
                  <c:v>65909.231438086354</c:v>
                </c:pt>
                <c:pt idx="31">
                  <c:v>66287.421255009758</c:v>
                </c:pt>
                <c:pt idx="32">
                  <c:v>66660.498970401532</c:v>
                </c:pt>
                <c:pt idx="33">
                  <c:v>67028.795022176302</c:v>
                </c:pt>
                <c:pt idx="34">
                  <c:v>67408.429269338012</c:v>
                </c:pt>
                <c:pt idx="35">
                  <c:v>67792.123859581872</c:v>
                </c:pt>
                <c:pt idx="36">
                  <c:v>68171.555295915939</c:v>
                </c:pt>
                <c:pt idx="37">
                  <c:v>68562.673994138255</c:v>
                </c:pt>
                <c:pt idx="38">
                  <c:v>68949.603118673404</c:v>
                </c:pt>
                <c:pt idx="39">
                  <c:v>69348.556245824686</c:v>
                </c:pt>
                <c:pt idx="40">
                  <c:v>69743.528289200534</c:v>
                </c:pt>
                <c:pt idx="41">
                  <c:v>70134.30191393687</c:v>
                </c:pt>
                <c:pt idx="42">
                  <c:v>70469.607936252069</c:v>
                </c:pt>
                <c:pt idx="43">
                  <c:v>70799.871273326557</c:v>
                </c:pt>
                <c:pt idx="44">
                  <c:v>71141.903393099128</c:v>
                </c:pt>
                <c:pt idx="45">
                  <c:v>71478.749681424408</c:v>
                </c:pt>
                <c:pt idx="46">
                  <c:v>71827.645741652668</c:v>
                </c:pt>
                <c:pt idx="47">
                  <c:v>72170.797084265272</c:v>
                </c:pt>
                <c:pt idx="48">
                  <c:v>72526.28247095448</c:v>
                </c:pt>
                <c:pt idx="49">
                  <c:v>72876.273528536127</c:v>
                </c:pt>
                <c:pt idx="50">
                  <c:v>73238.896739894932</c:v>
                </c:pt>
                <c:pt idx="51">
                  <c:v>73595.794540836912</c:v>
                </c:pt>
                <c:pt idx="52">
                  <c:v>73946.654281395255</c:v>
                </c:pt>
                <c:pt idx="53">
                  <c:v>74310.476608245677</c:v>
                </c:pt>
                <c:pt idx="54">
                  <c:v>74668.154911011472</c:v>
                </c:pt>
                <c:pt idx="55">
                  <c:v>75047.680198351809</c:v>
                </c:pt>
                <c:pt idx="56">
                  <c:v>75347.842639596813</c:v>
                </c:pt>
                <c:pt idx="57">
                  <c:v>75660.671356623687</c:v>
                </c:pt>
                <c:pt idx="58">
                  <c:v>75965.822103711878</c:v>
                </c:pt>
                <c:pt idx="59">
                  <c:v>76283.877409207314</c:v>
                </c:pt>
                <c:pt idx="60">
                  <c:v>76615.072386475469</c:v>
                </c:pt>
                <c:pt idx="61">
                  <c:v>76938.418264984444</c:v>
                </c:pt>
                <c:pt idx="62">
                  <c:v>77275.163078169629</c:v>
                </c:pt>
                <c:pt idx="63">
                  <c:v>77603.384824479086</c:v>
                </c:pt>
                <c:pt idx="64">
                  <c:v>77945.265635288291</c:v>
                </c:pt>
                <c:pt idx="65">
                  <c:v>78277.161060514802</c:v>
                </c:pt>
                <c:pt idx="66">
                  <c:v>78622.966535072468</c:v>
                </c:pt>
                <c:pt idx="67">
                  <c:v>78957.657179527014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0C-4435-BE60-8A3B9F6FE8CB}"/>
            </c:ext>
          </c:extLst>
        </c:ser>
        <c:ser>
          <c:idx val="4"/>
          <c:order val="4"/>
          <c:tx>
            <c:strRef>
              <c:f>'DCP QSA Water &amp; Salt Balance'!$B$1</c:f>
              <c:strCache>
                <c:ptCount val="1"/>
                <c:pt idx="0">
                  <c:v>Salton Sea with DCP 300 KAFY 2020 + QSA Impacts, No Water Import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'DCP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72158.686119217324</c:v>
                </c:pt>
                <c:pt idx="12">
                  <c:v>80462.486302261459</c:v>
                </c:pt>
                <c:pt idx="13">
                  <c:v>89743.744970915548</c:v>
                </c:pt>
                <c:pt idx="14">
                  <c:v>99980.315674768557</c:v>
                </c:pt>
                <c:pt idx="15">
                  <c:v>111159.55610723377</c:v>
                </c:pt>
                <c:pt idx="16">
                  <c:v>123190.20153340737</c:v>
                </c:pt>
                <c:pt idx="17">
                  <c:v>136555.73231314795</c:v>
                </c:pt>
                <c:pt idx="18">
                  <c:v>150816.15148549119</c:v>
                </c:pt>
                <c:pt idx="19">
                  <c:v>165975.08103175074</c:v>
                </c:pt>
                <c:pt idx="20">
                  <c:v>181717.21349176581</c:v>
                </c:pt>
                <c:pt idx="21">
                  <c:v>197645.13233050867</c:v>
                </c:pt>
                <c:pt idx="22">
                  <c:v>213454.75497032009</c:v>
                </c:pt>
                <c:pt idx="23">
                  <c:v>228956.35526043622</c:v>
                </c:pt>
                <c:pt idx="24">
                  <c:v>243757.10902197991</c:v>
                </c:pt>
                <c:pt idx="25">
                  <c:v>257124.08113423723</c:v>
                </c:pt>
                <c:pt idx="26">
                  <c:v>269223.47740175138</c:v>
                </c:pt>
                <c:pt idx="27">
                  <c:v>279984.59420470963</c:v>
                </c:pt>
                <c:pt idx="28">
                  <c:v>289346.52619311342</c:v>
                </c:pt>
                <c:pt idx="29">
                  <c:v>296953.62990590732</c:v>
                </c:pt>
                <c:pt idx="30">
                  <c:v>303389.63675019966</c:v>
                </c:pt>
                <c:pt idx="31">
                  <c:v>307097.70706068241</c:v>
                </c:pt>
                <c:pt idx="32">
                  <c:v>306068.83896986285</c:v>
                </c:pt>
                <c:pt idx="33">
                  <c:v>305488.11056093586</c:v>
                </c:pt>
                <c:pt idx="34">
                  <c:v>305353.77159294812</c:v>
                </c:pt>
                <c:pt idx="35">
                  <c:v>304669.42488009523</c:v>
                </c:pt>
                <c:pt idx="36">
                  <c:v>304964.828663464</c:v>
                </c:pt>
                <c:pt idx="37">
                  <c:v>304781.81054618198</c:v>
                </c:pt>
                <c:pt idx="38">
                  <c:v>304576.17643433617</c:v>
                </c:pt>
                <c:pt idx="39">
                  <c:v>289177.34098358895</c:v>
                </c:pt>
                <c:pt idx="40">
                  <c:v>280810.46887344052</c:v>
                </c:pt>
                <c:pt idx="41">
                  <c:v>274988.83368355752</c:v>
                </c:pt>
                <c:pt idx="42">
                  <c:v>270965.70810578263</c:v>
                </c:pt>
                <c:pt idx="43">
                  <c:v>267723.95625457965</c:v>
                </c:pt>
                <c:pt idx="44">
                  <c:v>265637.04763021652</c:v>
                </c:pt>
                <c:pt idx="45">
                  <c:v>264226.73369292141</c:v>
                </c:pt>
                <c:pt idx="46">
                  <c:v>263502.17884090293</c:v>
                </c:pt>
                <c:pt idx="47">
                  <c:v>263012.11277514906</c:v>
                </c:pt>
                <c:pt idx="48">
                  <c:v>262754.0100175023</c:v>
                </c:pt>
                <c:pt idx="49">
                  <c:v>262726.58630208025</c:v>
                </c:pt>
                <c:pt idx="50">
                  <c:v>262929.78545229282</c:v>
                </c:pt>
                <c:pt idx="51">
                  <c:v>263364.782585704</c:v>
                </c:pt>
                <c:pt idx="52">
                  <c:v>264034.00380550895</c:v>
                </c:pt>
                <c:pt idx="53">
                  <c:v>264520.75937654899</c:v>
                </c:pt>
                <c:pt idx="54">
                  <c:v>265245.02269722556</c:v>
                </c:pt>
                <c:pt idx="55">
                  <c:v>265756.81280900585</c:v>
                </c:pt>
                <c:pt idx="56">
                  <c:v>266090.89484060794</c:v>
                </c:pt>
                <c:pt idx="57">
                  <c:v>266665.54865440179</c:v>
                </c:pt>
                <c:pt idx="58">
                  <c:v>267484.0765873816</c:v>
                </c:pt>
                <c:pt idx="59">
                  <c:v>268110.66324260266</c:v>
                </c:pt>
                <c:pt idx="60">
                  <c:v>268985.18923577707</c:v>
                </c:pt>
                <c:pt idx="61">
                  <c:v>269658.71658024995</c:v>
                </c:pt>
                <c:pt idx="62">
                  <c:v>270584.48567559029</c:v>
                </c:pt>
                <c:pt idx="63">
                  <c:v>271299.48367576831</c:v>
                </c:pt>
                <c:pt idx="64">
                  <c:v>271800.84502265207</c:v>
                </c:pt>
                <c:pt idx="65">
                  <c:v>272558.27886454313</c:v>
                </c:pt>
                <c:pt idx="66">
                  <c:v>273094.98585288564</c:v>
                </c:pt>
                <c:pt idx="67">
                  <c:v>273891.54002925358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0C-4435-BE60-8A3B9F6FE8CB}"/>
            </c:ext>
          </c:extLst>
        </c:ser>
        <c:ser>
          <c:idx val="5"/>
          <c:order val="5"/>
          <c:tx>
            <c:strRef>
              <c:f>'WI DCP QSA Water &amp; Salt Balance'!$B$1</c:f>
              <c:strCache>
                <c:ptCount val="1"/>
                <c:pt idx="0">
                  <c:v>Salton Sea with DCP 300 KAFY 2020 + QSA,  Water Import 900 KAFY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'WI 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DCP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72158.686119217324</c:v>
                </c:pt>
                <c:pt idx="12">
                  <c:v>80462.486302261459</c:v>
                </c:pt>
                <c:pt idx="13">
                  <c:v>89743.744970915548</c:v>
                </c:pt>
                <c:pt idx="14">
                  <c:v>99980.315674768557</c:v>
                </c:pt>
                <c:pt idx="15">
                  <c:v>111159.55610723377</c:v>
                </c:pt>
                <c:pt idx="16">
                  <c:v>123190.20153340737</c:v>
                </c:pt>
                <c:pt idx="17">
                  <c:v>136555.73231314795</c:v>
                </c:pt>
                <c:pt idx="18">
                  <c:v>150816.15148549119</c:v>
                </c:pt>
                <c:pt idx="19">
                  <c:v>165975.08103175074</c:v>
                </c:pt>
                <c:pt idx="20">
                  <c:v>181717.21349176581</c:v>
                </c:pt>
                <c:pt idx="21">
                  <c:v>143884.81675027779</c:v>
                </c:pt>
                <c:pt idx="22">
                  <c:v>125958.6963307898</c:v>
                </c:pt>
                <c:pt idx="23">
                  <c:v>115874.26824417946</c:v>
                </c:pt>
                <c:pt idx="24">
                  <c:v>110059.22660877494</c:v>
                </c:pt>
                <c:pt idx="25">
                  <c:v>106657.4952103719</c:v>
                </c:pt>
                <c:pt idx="26">
                  <c:v>104689.82935205892</c:v>
                </c:pt>
                <c:pt idx="27">
                  <c:v>103628.56142170966</c:v>
                </c:pt>
                <c:pt idx="28">
                  <c:v>103149.75652560621</c:v>
                </c:pt>
                <c:pt idx="29">
                  <c:v>103056.63631984634</c:v>
                </c:pt>
                <c:pt idx="30">
                  <c:v>103207.69305761832</c:v>
                </c:pt>
                <c:pt idx="31">
                  <c:v>103537.22665958964</c:v>
                </c:pt>
                <c:pt idx="32">
                  <c:v>104030.1394581263</c:v>
                </c:pt>
                <c:pt idx="33">
                  <c:v>104659.63203496265</c:v>
                </c:pt>
                <c:pt idx="34">
                  <c:v>105403.49434776847</c:v>
                </c:pt>
                <c:pt idx="35">
                  <c:v>106169.42642587495</c:v>
                </c:pt>
                <c:pt idx="36">
                  <c:v>107031.05598428982</c:v>
                </c:pt>
                <c:pt idx="37">
                  <c:v>107986.9048568537</c:v>
                </c:pt>
                <c:pt idx="38">
                  <c:v>109007.08745751809</c:v>
                </c:pt>
                <c:pt idx="39">
                  <c:v>109463.05586242066</c:v>
                </c:pt>
                <c:pt idx="40">
                  <c:v>110033.39914655835</c:v>
                </c:pt>
                <c:pt idx="41">
                  <c:v>110631.55204751369</c:v>
                </c:pt>
                <c:pt idx="42">
                  <c:v>111324.66162945722</c:v>
                </c:pt>
                <c:pt idx="43">
                  <c:v>112067.62521666125</c:v>
                </c:pt>
                <c:pt idx="44">
                  <c:v>112774.74997617498</c:v>
                </c:pt>
                <c:pt idx="45">
                  <c:v>113448.52205454296</c:v>
                </c:pt>
                <c:pt idx="46">
                  <c:v>114091.20980124471</c:v>
                </c:pt>
                <c:pt idx="47">
                  <c:v>114704.88711058121</c:v>
                </c:pt>
                <c:pt idx="48">
                  <c:v>115291.45382710508</c:v>
                </c:pt>
                <c:pt idx="49">
                  <c:v>115792.04103962927</c:v>
                </c:pt>
                <c:pt idx="50">
                  <c:v>116270.56189671082</c:v>
                </c:pt>
                <c:pt idx="51">
                  <c:v>116728.41848931438</c:v>
                </c:pt>
                <c:pt idx="52">
                  <c:v>117166.90206171758</c:v>
                </c:pt>
                <c:pt idx="53">
                  <c:v>117587.20376358445</c:v>
                </c:pt>
                <c:pt idx="54">
                  <c:v>117990.42417558331</c:v>
                </c:pt>
                <c:pt idx="55">
                  <c:v>118377.5817686535</c:v>
                </c:pt>
                <c:pt idx="56">
                  <c:v>118749.62043358332</c:v>
                </c:pt>
                <c:pt idx="57">
                  <c:v>119107.41619791221</c:v>
                </c:pt>
                <c:pt idx="58">
                  <c:v>119451.78323064097</c:v>
                </c:pt>
                <c:pt idx="59">
                  <c:v>119783.47922128577</c:v>
                </c:pt>
                <c:pt idx="60">
                  <c:v>120103.21020800418</c:v>
                </c:pt>
                <c:pt idx="61">
                  <c:v>120360.58812761561</c:v>
                </c:pt>
                <c:pt idx="62">
                  <c:v>120608.53785443428</c:v>
                </c:pt>
                <c:pt idx="63">
                  <c:v>120847.58117580689</c:v>
                </c:pt>
                <c:pt idx="64">
                  <c:v>121078.20592197661</c:v>
                </c:pt>
                <c:pt idx="65">
                  <c:v>121300.86869743728</c:v>
                </c:pt>
                <c:pt idx="66">
                  <c:v>121515.99735333402</c:v>
                </c:pt>
                <c:pt idx="67">
                  <c:v>121723.99322909904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0C-4435-BE60-8A3B9F6FE8CB}"/>
            </c:ext>
          </c:extLst>
        </c:ser>
        <c:ser>
          <c:idx val="6"/>
          <c:order val="6"/>
          <c:tx>
            <c:strRef>
              <c:f>'WISER DCP QSA Wtr &amp; Slt Balance'!$B$1</c:f>
              <c:strCache>
                <c:ptCount val="1"/>
                <c:pt idx="0">
                  <c:v>Salton Sea DCP, QSA, Ocean Water Import 900 KAFY, Salt Extraction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72158.686119217324</c:v>
                </c:pt>
                <c:pt idx="12">
                  <c:v>80462.486302261459</c:v>
                </c:pt>
                <c:pt idx="13">
                  <c:v>89743.744970915548</c:v>
                </c:pt>
                <c:pt idx="14">
                  <c:v>99447.170501144064</c:v>
                </c:pt>
                <c:pt idx="15">
                  <c:v>109260.27939497493</c:v>
                </c:pt>
                <c:pt idx="16">
                  <c:v>118870.68200451107</c:v>
                </c:pt>
                <c:pt idx="17">
                  <c:v>128082.49692613535</c:v>
                </c:pt>
                <c:pt idx="18">
                  <c:v>136138.85544285967</c:v>
                </c:pt>
                <c:pt idx="19">
                  <c:v>142247.29301103074</c:v>
                </c:pt>
                <c:pt idx="20">
                  <c:v>145791.82434861461</c:v>
                </c:pt>
                <c:pt idx="21">
                  <c:v>162363.53796154595</c:v>
                </c:pt>
                <c:pt idx="22">
                  <c:v>179215.84420831469</c:v>
                </c:pt>
                <c:pt idx="23">
                  <c:v>193870.38102967234</c:v>
                </c:pt>
                <c:pt idx="24">
                  <c:v>198016.64014032166</c:v>
                </c:pt>
                <c:pt idx="25">
                  <c:v>171189.09268806386</c:v>
                </c:pt>
                <c:pt idx="26">
                  <c:v>38035.663196247231</c:v>
                </c:pt>
                <c:pt idx="27">
                  <c:v>42057.017957265271</c:v>
                </c:pt>
                <c:pt idx="28">
                  <c:v>45052.579455899671</c:v>
                </c:pt>
                <c:pt idx="29">
                  <c:v>47437.73806486855</c:v>
                </c:pt>
                <c:pt idx="30">
                  <c:v>49525.083463870695</c:v>
                </c:pt>
                <c:pt idx="31">
                  <c:v>54618.283204223349</c:v>
                </c:pt>
                <c:pt idx="32">
                  <c:v>52121.244878155281</c:v>
                </c:pt>
                <c:pt idx="33">
                  <c:v>50651.381298616878</c:v>
                </c:pt>
                <c:pt idx="34">
                  <c:v>49655.027504682876</c:v>
                </c:pt>
                <c:pt idx="35">
                  <c:v>48911.746203630857</c:v>
                </c:pt>
                <c:pt idx="36">
                  <c:v>48246.999971319623</c:v>
                </c:pt>
                <c:pt idx="37">
                  <c:v>47610.133460076533</c:v>
                </c:pt>
                <c:pt idx="38">
                  <c:v>46957.267288738964</c:v>
                </c:pt>
                <c:pt idx="39">
                  <c:v>45928.160998518622</c:v>
                </c:pt>
                <c:pt idx="40">
                  <c:v>45331.514114679296</c:v>
                </c:pt>
                <c:pt idx="41">
                  <c:v>45017.91706112837</c:v>
                </c:pt>
                <c:pt idx="42">
                  <c:v>44885.861196701939</c:v>
                </c:pt>
                <c:pt idx="43">
                  <c:v>44922.497623567964</c:v>
                </c:pt>
                <c:pt idx="44">
                  <c:v>45015.890757283269</c:v>
                </c:pt>
                <c:pt idx="45">
                  <c:v>45078.807191661734</c:v>
                </c:pt>
                <c:pt idx="46">
                  <c:v>45153.025833219159</c:v>
                </c:pt>
                <c:pt idx="47">
                  <c:v>45234.182717141644</c:v>
                </c:pt>
                <c:pt idx="48">
                  <c:v>45311.937859920101</c:v>
                </c:pt>
                <c:pt idx="49">
                  <c:v>45364.191844372159</c:v>
                </c:pt>
                <c:pt idx="50">
                  <c:v>45396.270829215784</c:v>
                </c:pt>
                <c:pt idx="51">
                  <c:v>45391.121993798675</c:v>
                </c:pt>
                <c:pt idx="52">
                  <c:v>45356.058367875994</c:v>
                </c:pt>
                <c:pt idx="53">
                  <c:v>45296.826014663384</c:v>
                </c:pt>
                <c:pt idx="54">
                  <c:v>45217.760383283181</c:v>
                </c:pt>
                <c:pt idx="55">
                  <c:v>45123.149426947581</c:v>
                </c:pt>
                <c:pt idx="56">
                  <c:v>44995.039615360663</c:v>
                </c:pt>
                <c:pt idx="57">
                  <c:v>44893.972018127519</c:v>
                </c:pt>
                <c:pt idx="58">
                  <c:v>44760.929316372763</c:v>
                </c:pt>
                <c:pt idx="59">
                  <c:v>44580.938365048722</c:v>
                </c:pt>
                <c:pt idx="60">
                  <c:v>44384.004995036012</c:v>
                </c:pt>
                <c:pt idx="61">
                  <c:v>44153.078795555317</c:v>
                </c:pt>
                <c:pt idx="62">
                  <c:v>43894.727246439943</c:v>
                </c:pt>
                <c:pt idx="63">
                  <c:v>43635.473230748903</c:v>
                </c:pt>
                <c:pt idx="64">
                  <c:v>43355.202191591889</c:v>
                </c:pt>
                <c:pt idx="65">
                  <c:v>43058.702838227793</c:v>
                </c:pt>
                <c:pt idx="66">
                  <c:v>42750.350010646274</c:v>
                </c:pt>
                <c:pt idx="67">
                  <c:v>42432.461663419614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60C-4435-BE60-8A3B9F6FE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87616"/>
        <c:axId val="35498817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Conditions with QSA Impacts, No Water Import</c:v>
                      </c:pt>
                    </c:strCache>
                  </c:strRef>
                </c:tx>
                <c:xVal>
                  <c:numRef>
                    <c:extLst>
                      <c:ext uri="{02D57815-91ED-43cb-92C2-25804820EDAC}">
                        <c15:formulaRef>
                          <c15:sqref>'QSA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68194.714427619212</c:v>
                      </c:pt>
                      <c:pt idx="12">
                        <c:v>71632.233441913369</c:v>
                      </c:pt>
                      <c:pt idx="13">
                        <c:v>75088.320744338736</c:v>
                      </c:pt>
                      <c:pt idx="14">
                        <c:v>78552.359217177494</c:v>
                      </c:pt>
                      <c:pt idx="15">
                        <c:v>82093.817504011808</c:v>
                      </c:pt>
                      <c:pt idx="16">
                        <c:v>85623.784615602955</c:v>
                      </c:pt>
                      <c:pt idx="17">
                        <c:v>89102.492911776746</c:v>
                      </c:pt>
                      <c:pt idx="18">
                        <c:v>92485.729806363408</c:v>
                      </c:pt>
                      <c:pt idx="19">
                        <c:v>95612.607373870182</c:v>
                      </c:pt>
                      <c:pt idx="20">
                        <c:v>98452.385793205685</c:v>
                      </c:pt>
                      <c:pt idx="21">
                        <c:v>101196.48292235474</c:v>
                      </c:pt>
                      <c:pt idx="22">
                        <c:v>103692.55772212934</c:v>
                      </c:pt>
                      <c:pt idx="23">
                        <c:v>106026.46317288768</c:v>
                      </c:pt>
                      <c:pt idx="24">
                        <c:v>108166.51034147029</c:v>
                      </c:pt>
                      <c:pt idx="25">
                        <c:v>110170.61071263345</c:v>
                      </c:pt>
                      <c:pt idx="26">
                        <c:v>111948.58348631309</c:v>
                      </c:pt>
                      <c:pt idx="27">
                        <c:v>113610.77466098378</c:v>
                      </c:pt>
                      <c:pt idx="28">
                        <c:v>115217.61393370226</c:v>
                      </c:pt>
                      <c:pt idx="29">
                        <c:v>116626.64208969052</c:v>
                      </c:pt>
                      <c:pt idx="30">
                        <c:v>117970.04374522266</c:v>
                      </c:pt>
                      <c:pt idx="31">
                        <c:v>119245.34877797165</c:v>
                      </c:pt>
                      <c:pt idx="32">
                        <c:v>120534.54899204754</c:v>
                      </c:pt>
                      <c:pt idx="33">
                        <c:v>121606.14990392083</c:v>
                      </c:pt>
                      <c:pt idx="34">
                        <c:v>122664.80459509866</c:v>
                      </c:pt>
                      <c:pt idx="35">
                        <c:v>123711.14400447364</c:v>
                      </c:pt>
                      <c:pt idx="36">
                        <c:v>124743.7978451074</c:v>
                      </c:pt>
                      <c:pt idx="37">
                        <c:v>125697.51382259681</c:v>
                      </c:pt>
                      <c:pt idx="38">
                        <c:v>126479.44889818954</c:v>
                      </c:pt>
                      <c:pt idx="39">
                        <c:v>125105.03024586817</c:v>
                      </c:pt>
                      <c:pt idx="40">
                        <c:v>123929.15255349541</c:v>
                      </c:pt>
                      <c:pt idx="41">
                        <c:v>123086.66252621527</c:v>
                      </c:pt>
                      <c:pt idx="42">
                        <c:v>122417.70674426085</c:v>
                      </c:pt>
                      <c:pt idx="43">
                        <c:v>121856.4769996252</c:v>
                      </c:pt>
                      <c:pt idx="44">
                        <c:v>121400.49189709728</c:v>
                      </c:pt>
                      <c:pt idx="45">
                        <c:v>121065.70030227756</c:v>
                      </c:pt>
                      <c:pt idx="46">
                        <c:v>120831.80094500918</c:v>
                      </c:pt>
                      <c:pt idx="47">
                        <c:v>120697.80282399939</c:v>
                      </c:pt>
                      <c:pt idx="48">
                        <c:v>120662.46359584208</c:v>
                      </c:pt>
                      <c:pt idx="49">
                        <c:v>120662.15706766663</c:v>
                      </c:pt>
                      <c:pt idx="50">
                        <c:v>120760.18371093801</c:v>
                      </c:pt>
                      <c:pt idx="51">
                        <c:v>120892.65853058353</c:v>
                      </c:pt>
                      <c:pt idx="52">
                        <c:v>121059.57206239649</c:v>
                      </c:pt>
                      <c:pt idx="53">
                        <c:v>121260.97880408539</c:v>
                      </c:pt>
                      <c:pt idx="54">
                        <c:v>121496.99709599082</c:v>
                      </c:pt>
                      <c:pt idx="55">
                        <c:v>121767.80929820582</c:v>
                      </c:pt>
                      <c:pt idx="56">
                        <c:v>122073.66226420866</c:v>
                      </c:pt>
                      <c:pt idx="57">
                        <c:v>122414.86811368492</c:v>
                      </c:pt>
                      <c:pt idx="58">
                        <c:v>122791.80530980851</c:v>
                      </c:pt>
                      <c:pt idx="59">
                        <c:v>123139.87841360505</c:v>
                      </c:pt>
                      <c:pt idx="60">
                        <c:v>123524.09276913326</c:v>
                      </c:pt>
                      <c:pt idx="61">
                        <c:v>123944.91324227853</c:v>
                      </c:pt>
                      <c:pt idx="62">
                        <c:v>124402.87537869936</c:v>
                      </c:pt>
                      <c:pt idx="63">
                        <c:v>124833.18962405392</c:v>
                      </c:pt>
                      <c:pt idx="64">
                        <c:v>125301.20491843576</c:v>
                      </c:pt>
                      <c:pt idx="65">
                        <c:v>125678.66813337087</c:v>
                      </c:pt>
                      <c:pt idx="66">
                        <c:v>126027.74334194513</c:v>
                      </c:pt>
                      <c:pt idx="67">
                        <c:v>126414.23005453279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A60C-4435-BE60-8A3B9F6FE8CB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68194.714427619212</c:v>
                      </c:pt>
                      <c:pt idx="12">
                        <c:v>71632.233441913369</c:v>
                      </c:pt>
                      <c:pt idx="13">
                        <c:v>75088.320744338736</c:v>
                      </c:pt>
                      <c:pt idx="14">
                        <c:v>78552.359217177494</c:v>
                      </c:pt>
                      <c:pt idx="15">
                        <c:v>82093.817504011808</c:v>
                      </c:pt>
                      <c:pt idx="16">
                        <c:v>85623.784615602955</c:v>
                      </c:pt>
                      <c:pt idx="17">
                        <c:v>89102.492911776746</c:v>
                      </c:pt>
                      <c:pt idx="18">
                        <c:v>92485.729806363408</c:v>
                      </c:pt>
                      <c:pt idx="19">
                        <c:v>95612.607373870182</c:v>
                      </c:pt>
                      <c:pt idx="20">
                        <c:v>98452.385793205685</c:v>
                      </c:pt>
                      <c:pt idx="21">
                        <c:v>94107.563480269382</c:v>
                      </c:pt>
                      <c:pt idx="22">
                        <c:v>91394.859777152335</c:v>
                      </c:pt>
                      <c:pt idx="23">
                        <c:v>89643.685151782527</c:v>
                      </c:pt>
                      <c:pt idx="24">
                        <c:v>88663.009784488633</c:v>
                      </c:pt>
                      <c:pt idx="25">
                        <c:v>88113.040178319468</c:v>
                      </c:pt>
                      <c:pt idx="26">
                        <c:v>87895.736223656349</c:v>
                      </c:pt>
                      <c:pt idx="27">
                        <c:v>87962.33103223583</c:v>
                      </c:pt>
                      <c:pt idx="28">
                        <c:v>88244.867649785898</c:v>
                      </c:pt>
                      <c:pt idx="29">
                        <c:v>88672.362065689871</c:v>
                      </c:pt>
                      <c:pt idx="30">
                        <c:v>89216.071734729179</c:v>
                      </c:pt>
                      <c:pt idx="31">
                        <c:v>89860.295048310232</c:v>
                      </c:pt>
                      <c:pt idx="32">
                        <c:v>90599.364235541376</c:v>
                      </c:pt>
                      <c:pt idx="33">
                        <c:v>91321.033975354629</c:v>
                      </c:pt>
                      <c:pt idx="34">
                        <c:v>92099.874355959648</c:v>
                      </c:pt>
                      <c:pt idx="35">
                        <c:v>92921.747506336134</c:v>
                      </c:pt>
                      <c:pt idx="36">
                        <c:v>93801.999059134265</c:v>
                      </c:pt>
                      <c:pt idx="37">
                        <c:v>94726.75548937892</c:v>
                      </c:pt>
                      <c:pt idx="38">
                        <c:v>95682.449843763883</c:v>
                      </c:pt>
                      <c:pt idx="39">
                        <c:v>95898.718204948527</c:v>
                      </c:pt>
                      <c:pt idx="40">
                        <c:v>96191.90700645266</c:v>
                      </c:pt>
                      <c:pt idx="41">
                        <c:v>96573.511276283345</c:v>
                      </c:pt>
                      <c:pt idx="42">
                        <c:v>97012.926224929717</c:v>
                      </c:pt>
                      <c:pt idx="43">
                        <c:v>97523.040823095915</c:v>
                      </c:pt>
                      <c:pt idx="44">
                        <c:v>98088.820189283084</c:v>
                      </c:pt>
                      <c:pt idx="45">
                        <c:v>98717.395445972303</c:v>
                      </c:pt>
                      <c:pt idx="46">
                        <c:v>99400.882597570875</c:v>
                      </c:pt>
                      <c:pt idx="47">
                        <c:v>100125.21974314713</c:v>
                      </c:pt>
                      <c:pt idx="48">
                        <c:v>100822.06334954759</c:v>
                      </c:pt>
                      <c:pt idx="49">
                        <c:v>101561.46365552289</c:v>
                      </c:pt>
                      <c:pt idx="50">
                        <c:v>102343.44108152053</c:v>
                      </c:pt>
                      <c:pt idx="51">
                        <c:v>103154.39339761104</c:v>
                      </c:pt>
                      <c:pt idx="52">
                        <c:v>104009.29110395037</c:v>
                      </c:pt>
                      <c:pt idx="53">
                        <c:v>104894.67635097502</c:v>
                      </c:pt>
                      <c:pt idx="54">
                        <c:v>105811.42338060634</c:v>
                      </c:pt>
                      <c:pt idx="55">
                        <c:v>106676.8766888347</c:v>
                      </c:pt>
                      <c:pt idx="56">
                        <c:v>107575.13570400931</c:v>
                      </c:pt>
                      <c:pt idx="57">
                        <c:v>108507.10624415212</c:v>
                      </c:pt>
                      <c:pt idx="58">
                        <c:v>109459.01125684878</c:v>
                      </c:pt>
                      <c:pt idx="59">
                        <c:v>110431.72717615552</c:v>
                      </c:pt>
                      <c:pt idx="60">
                        <c:v>111356.46020364018</c:v>
                      </c:pt>
                      <c:pt idx="61">
                        <c:v>112318.09198041749</c:v>
                      </c:pt>
                      <c:pt idx="62">
                        <c:v>113302.62613940424</c:v>
                      </c:pt>
                      <c:pt idx="63">
                        <c:v>114310.97994517785</c:v>
                      </c:pt>
                      <c:pt idx="64">
                        <c:v>115328.77856600563</c:v>
                      </c:pt>
                      <c:pt idx="65">
                        <c:v>116308.05008426268</c:v>
                      </c:pt>
                      <c:pt idx="66">
                        <c:v>117312.87085734191</c:v>
                      </c:pt>
                      <c:pt idx="67">
                        <c:v>118328.66322188659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A60C-4435-BE60-8A3B9F6FE8CB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QSA, Distilled Ocean Water Import, Salt Extraction</c:v>
                      </c:pt>
                    </c:strCache>
                  </c:strRef>
                </c:tx>
                <c:spPr>
                  <a:ln>
                    <a:solidFill>
                      <a:srgbClr val="0070C0"/>
                    </a:solidFill>
                  </a:ln>
                </c:spPr>
                <c:marker>
                  <c:spPr>
                    <a:solidFill>
                      <a:srgbClr val="0070C0"/>
                    </a:solidFill>
                    <a:ln>
                      <a:solidFill>
                        <a:srgbClr val="0070C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68194.714427619212</c:v>
                      </c:pt>
                      <c:pt idx="12">
                        <c:v>71632.233441913369</c:v>
                      </c:pt>
                      <c:pt idx="13">
                        <c:v>75088.320744338736</c:v>
                      </c:pt>
                      <c:pt idx="14">
                        <c:v>78552.359217177494</c:v>
                      </c:pt>
                      <c:pt idx="15">
                        <c:v>82093.817504011808</c:v>
                      </c:pt>
                      <c:pt idx="16">
                        <c:v>85623.784615602955</c:v>
                      </c:pt>
                      <c:pt idx="17">
                        <c:v>89102.492911776746</c:v>
                      </c:pt>
                      <c:pt idx="18">
                        <c:v>92485.729806363408</c:v>
                      </c:pt>
                      <c:pt idx="19">
                        <c:v>95612.607373870182</c:v>
                      </c:pt>
                      <c:pt idx="20">
                        <c:v>97358.816519037049</c:v>
                      </c:pt>
                      <c:pt idx="21">
                        <c:v>86422.555772270294</c:v>
                      </c:pt>
                      <c:pt idx="22">
                        <c:v>78574.739049088486</c:v>
                      </c:pt>
                      <c:pt idx="23">
                        <c:v>72662.92719926624</c:v>
                      </c:pt>
                      <c:pt idx="24">
                        <c:v>68015.119522009816</c:v>
                      </c:pt>
                      <c:pt idx="25">
                        <c:v>64234.642396318537</c:v>
                      </c:pt>
                      <c:pt idx="26">
                        <c:v>61109.749260491881</c:v>
                      </c:pt>
                      <c:pt idx="27">
                        <c:v>58452.343557486165</c:v>
                      </c:pt>
                      <c:pt idx="28">
                        <c:v>56192.58494770094</c:v>
                      </c:pt>
                      <c:pt idx="29">
                        <c:v>54202.17530208332</c:v>
                      </c:pt>
                      <c:pt idx="30">
                        <c:v>52488.843345000285</c:v>
                      </c:pt>
                      <c:pt idx="31">
                        <c:v>50941.636060790639</c:v>
                      </c:pt>
                      <c:pt idx="32">
                        <c:v>49556.287823133396</c:v>
                      </c:pt>
                      <c:pt idx="33">
                        <c:v>48332.296510029373</c:v>
                      </c:pt>
                      <c:pt idx="34">
                        <c:v>47210.934292066813</c:v>
                      </c:pt>
                      <c:pt idx="35">
                        <c:v>46183.153565471941</c:v>
                      </c:pt>
                      <c:pt idx="36">
                        <c:v>45241.023891632525</c:v>
                      </c:pt>
                      <c:pt idx="37">
                        <c:v>44370.37348660882</c:v>
                      </c:pt>
                      <c:pt idx="38">
                        <c:v>43603.836918081804</c:v>
                      </c:pt>
                      <c:pt idx="39">
                        <c:v>42874.053422441582</c:v>
                      </c:pt>
                      <c:pt idx="40">
                        <c:v>42193.753695090127</c:v>
                      </c:pt>
                      <c:pt idx="41">
                        <c:v>41559.732693689584</c:v>
                      </c:pt>
                      <c:pt idx="42">
                        <c:v>40969.155414964349</c:v>
                      </c:pt>
                      <c:pt idx="43">
                        <c:v>40413.064261945146</c:v>
                      </c:pt>
                      <c:pt idx="44">
                        <c:v>39889.550198101366</c:v>
                      </c:pt>
                      <c:pt idx="45">
                        <c:v>39444.676061796003</c:v>
                      </c:pt>
                      <c:pt idx="46">
                        <c:v>39020.968250382939</c:v>
                      </c:pt>
                      <c:pt idx="47">
                        <c:v>38623.507360825992</c:v>
                      </c:pt>
                      <c:pt idx="48">
                        <c:v>38245.145729575415</c:v>
                      </c:pt>
                      <c:pt idx="49">
                        <c:v>37885.096408400095</c:v>
                      </c:pt>
                      <c:pt idx="50">
                        <c:v>37542.574151184657</c:v>
                      </c:pt>
                      <c:pt idx="51">
                        <c:v>37216.940297105357</c:v>
                      </c:pt>
                      <c:pt idx="52">
                        <c:v>36907.512738318685</c:v>
                      </c:pt>
                      <c:pt idx="53">
                        <c:v>36613.710587044421</c:v>
                      </c:pt>
                      <c:pt idx="54">
                        <c:v>36329.339419488249</c:v>
                      </c:pt>
                      <c:pt idx="55">
                        <c:v>36059.710883187239</c:v>
                      </c:pt>
                      <c:pt idx="56">
                        <c:v>35798.752753535067</c:v>
                      </c:pt>
                      <c:pt idx="57">
                        <c:v>35551.702841282677</c:v>
                      </c:pt>
                      <c:pt idx="58">
                        <c:v>35312.663228422462</c:v>
                      </c:pt>
                      <c:pt idx="59">
                        <c:v>35081.404267584803</c:v>
                      </c:pt>
                      <c:pt idx="60">
                        <c:v>34857.70789364852</c:v>
                      </c:pt>
                      <c:pt idx="61">
                        <c:v>34670.619966394792</c:v>
                      </c:pt>
                      <c:pt idx="62">
                        <c:v>34484.637128553688</c:v>
                      </c:pt>
                      <c:pt idx="63">
                        <c:v>34305.103774827032</c:v>
                      </c:pt>
                      <c:pt idx="64">
                        <c:v>34131.873788169862</c:v>
                      </c:pt>
                      <c:pt idx="65">
                        <c:v>33967.683219951279</c:v>
                      </c:pt>
                      <c:pt idx="66">
                        <c:v>33804.188239064038</c:v>
                      </c:pt>
                      <c:pt idx="67">
                        <c:v>33646.685543694359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A60C-4435-BE60-8A3B9F6FE8CB}"/>
                  </c:ext>
                </c:extLst>
              </c15:ser>
            </c15:filteredScatterSeries>
          </c:ext>
        </c:extLst>
      </c:scatterChart>
      <c:valAx>
        <c:axId val="354987616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05506922860711"/>
              <c:y val="0.958773115385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988176"/>
        <c:crossesAt val="-270"/>
        <c:crossBetween val="midCat"/>
      </c:valAx>
      <c:valAx>
        <c:axId val="354988176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salinity as total dissolved solids (mg/liter)</a:t>
                </a:r>
              </a:p>
            </c:rich>
          </c:tx>
          <c:layout>
            <c:manualLayout>
              <c:xMode val="edge"/>
              <c:yMode val="edge"/>
              <c:x val="1.2002558138587565E-2"/>
              <c:y val="0.351869763115053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987616"/>
        <c:crossesAt val="0"/>
        <c:crossBetween val="midCat"/>
        <c:majorUnit val="100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7750099590619029E-2"/>
          <c:y val="0.12092724204928926"/>
          <c:w val="0.28342644145974594"/>
          <c:h val="0.16372245153261511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Predicted Level Reduction</a:t>
            </a:r>
            <a:r>
              <a:rPr lang="en-US" sz="1300" b="0" i="0" u="none" strike="noStrike" baseline="0">
                <a:effectLst/>
              </a:rPr>
              <a:t>, Best Case QSA with no IID Storage</a:t>
            </a:r>
            <a:endParaRPr lang="en-US"/>
          </a:p>
        </c:rich>
      </c:tx>
      <c:layout>
        <c:manualLayout>
          <c:xMode val="edge"/>
          <c:yMode val="edge"/>
          <c:x val="0.24114184626747945"/>
          <c:y val="2.519787216378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027201292884485E-2"/>
          <c:y val="0.10344833634085605"/>
          <c:w val="0.92255480686095204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-231.8</c:v>
                </c:pt>
                <c:pt idx="3">
                  <c:v>-231.9</c:v>
                </c:pt>
                <c:pt idx="4">
                  <c:v>-232.1</c:v>
                </c:pt>
                <c:pt idx="5">
                  <c:v>-232.3</c:v>
                </c:pt>
                <c:pt idx="6">
                  <c:v>-232.5</c:v>
                </c:pt>
                <c:pt idx="7">
                  <c:v>-232.6</c:v>
                </c:pt>
                <c:pt idx="8">
                  <c:v>-232.8</c:v>
                </c:pt>
                <c:pt idx="9">
                  <c:v>-232.9</c:v>
                </c:pt>
                <c:pt idx="10">
                  <c:v>-233</c:v>
                </c:pt>
                <c:pt idx="11">
                  <c:v>-233.2</c:v>
                </c:pt>
                <c:pt idx="12">
                  <c:v>-233.3</c:v>
                </c:pt>
                <c:pt idx="13">
                  <c:v>-233.4</c:v>
                </c:pt>
                <c:pt idx="14">
                  <c:v>-233.6</c:v>
                </c:pt>
                <c:pt idx="15">
                  <c:v>-233.6</c:v>
                </c:pt>
                <c:pt idx="16">
                  <c:v>-233.83</c:v>
                </c:pt>
                <c:pt idx="17">
                  <c:v>-233.9</c:v>
                </c:pt>
                <c:pt idx="18">
                  <c:v>-234</c:v>
                </c:pt>
                <c:pt idx="19">
                  <c:v>-234.1</c:v>
                </c:pt>
                <c:pt idx="20">
                  <c:v>-234.2</c:v>
                </c:pt>
                <c:pt idx="21">
                  <c:v>-234.3</c:v>
                </c:pt>
                <c:pt idx="22">
                  <c:v>-234.4</c:v>
                </c:pt>
                <c:pt idx="23">
                  <c:v>-234.5</c:v>
                </c:pt>
                <c:pt idx="24">
                  <c:v>-234.6</c:v>
                </c:pt>
                <c:pt idx="25">
                  <c:v>-234.7</c:v>
                </c:pt>
                <c:pt idx="26">
                  <c:v>-234.7</c:v>
                </c:pt>
                <c:pt idx="27">
                  <c:v>-234.8</c:v>
                </c:pt>
                <c:pt idx="28">
                  <c:v>-234.9</c:v>
                </c:pt>
                <c:pt idx="29">
                  <c:v>-235</c:v>
                </c:pt>
                <c:pt idx="30">
                  <c:v>-235</c:v>
                </c:pt>
                <c:pt idx="31">
                  <c:v>-235.1</c:v>
                </c:pt>
                <c:pt idx="32">
                  <c:v>-235.2</c:v>
                </c:pt>
                <c:pt idx="33">
                  <c:v>-235.2</c:v>
                </c:pt>
                <c:pt idx="34">
                  <c:v>-235.3</c:v>
                </c:pt>
                <c:pt idx="35">
                  <c:v>-235.4</c:v>
                </c:pt>
                <c:pt idx="36">
                  <c:v>-235.4</c:v>
                </c:pt>
                <c:pt idx="37">
                  <c:v>-235.5</c:v>
                </c:pt>
                <c:pt idx="38">
                  <c:v>-235.5</c:v>
                </c:pt>
                <c:pt idx="39">
                  <c:v>-235.6</c:v>
                </c:pt>
                <c:pt idx="40">
                  <c:v>-235.7</c:v>
                </c:pt>
                <c:pt idx="41">
                  <c:v>-235.7</c:v>
                </c:pt>
                <c:pt idx="42">
                  <c:v>-235.8</c:v>
                </c:pt>
                <c:pt idx="43">
                  <c:v>-235.8</c:v>
                </c:pt>
                <c:pt idx="44">
                  <c:v>-235.9</c:v>
                </c:pt>
                <c:pt idx="45">
                  <c:v>-235.9</c:v>
                </c:pt>
                <c:pt idx="46">
                  <c:v>-236</c:v>
                </c:pt>
                <c:pt idx="47">
                  <c:v>-236</c:v>
                </c:pt>
                <c:pt idx="48">
                  <c:v>-236.1</c:v>
                </c:pt>
                <c:pt idx="49">
                  <c:v>-236.1</c:v>
                </c:pt>
                <c:pt idx="50">
                  <c:v>-236.2</c:v>
                </c:pt>
                <c:pt idx="51">
                  <c:v>-236.3</c:v>
                </c:pt>
                <c:pt idx="52">
                  <c:v>-236.3</c:v>
                </c:pt>
                <c:pt idx="53">
                  <c:v>-236.4</c:v>
                </c:pt>
                <c:pt idx="54">
                  <c:v>-236.4</c:v>
                </c:pt>
                <c:pt idx="55">
                  <c:v>-236.5</c:v>
                </c:pt>
                <c:pt idx="56">
                  <c:v>-236.5</c:v>
                </c:pt>
                <c:pt idx="57">
                  <c:v>-236.6</c:v>
                </c:pt>
                <c:pt idx="58">
                  <c:v>-236.6</c:v>
                </c:pt>
                <c:pt idx="59">
                  <c:v>-236.6</c:v>
                </c:pt>
                <c:pt idx="60">
                  <c:v>-236.7</c:v>
                </c:pt>
                <c:pt idx="61">
                  <c:v>-236.7</c:v>
                </c:pt>
                <c:pt idx="62">
                  <c:v>-236.8</c:v>
                </c:pt>
                <c:pt idx="63">
                  <c:v>-236.8</c:v>
                </c:pt>
                <c:pt idx="64">
                  <c:v>-236.9</c:v>
                </c:pt>
                <c:pt idx="65">
                  <c:v>-236.9</c:v>
                </c:pt>
                <c:pt idx="66">
                  <c:v>-237</c:v>
                </c:pt>
                <c:pt idx="67">
                  <c:v>-237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1F-457C-8C8C-E2D1E932A6D0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-237.9</c:v>
                </c:pt>
                <c:pt idx="12">
                  <c:v>-239</c:v>
                </c:pt>
                <c:pt idx="13">
                  <c:v>-240</c:v>
                </c:pt>
                <c:pt idx="14">
                  <c:v>-241</c:v>
                </c:pt>
                <c:pt idx="15">
                  <c:v>-241.9</c:v>
                </c:pt>
                <c:pt idx="16">
                  <c:v>-242.8</c:v>
                </c:pt>
                <c:pt idx="17">
                  <c:v>-243.6</c:v>
                </c:pt>
                <c:pt idx="18">
                  <c:v>-244.3</c:v>
                </c:pt>
                <c:pt idx="19">
                  <c:v>-245</c:v>
                </c:pt>
                <c:pt idx="20">
                  <c:v>-245.5</c:v>
                </c:pt>
                <c:pt idx="21">
                  <c:v>-246</c:v>
                </c:pt>
                <c:pt idx="22">
                  <c:v>-246.5</c:v>
                </c:pt>
                <c:pt idx="23">
                  <c:v>-246.8</c:v>
                </c:pt>
                <c:pt idx="24">
                  <c:v>-247.2</c:v>
                </c:pt>
                <c:pt idx="25">
                  <c:v>-247.5</c:v>
                </c:pt>
                <c:pt idx="26">
                  <c:v>-247.8</c:v>
                </c:pt>
                <c:pt idx="27">
                  <c:v>-248</c:v>
                </c:pt>
                <c:pt idx="28">
                  <c:v>-248.2</c:v>
                </c:pt>
                <c:pt idx="29">
                  <c:v>-248.4</c:v>
                </c:pt>
                <c:pt idx="30">
                  <c:v>-248.6</c:v>
                </c:pt>
                <c:pt idx="31">
                  <c:v>-248.7</c:v>
                </c:pt>
                <c:pt idx="32">
                  <c:v>-248.9</c:v>
                </c:pt>
                <c:pt idx="33">
                  <c:v>-249</c:v>
                </c:pt>
                <c:pt idx="34">
                  <c:v>-249.1</c:v>
                </c:pt>
                <c:pt idx="35">
                  <c:v>-249.2</c:v>
                </c:pt>
                <c:pt idx="36">
                  <c:v>-249.4</c:v>
                </c:pt>
                <c:pt idx="37">
                  <c:v>-249.5</c:v>
                </c:pt>
                <c:pt idx="38">
                  <c:v>-249.5</c:v>
                </c:pt>
                <c:pt idx="39">
                  <c:v>-249.3</c:v>
                </c:pt>
                <c:pt idx="40">
                  <c:v>-249.1</c:v>
                </c:pt>
                <c:pt idx="41">
                  <c:v>-248.9</c:v>
                </c:pt>
                <c:pt idx="42">
                  <c:v>-248.8</c:v>
                </c:pt>
                <c:pt idx="43">
                  <c:v>-248.7</c:v>
                </c:pt>
                <c:pt idx="44">
                  <c:v>-248.6</c:v>
                </c:pt>
                <c:pt idx="45">
                  <c:v>-248.5</c:v>
                </c:pt>
                <c:pt idx="46">
                  <c:v>-248.4</c:v>
                </c:pt>
                <c:pt idx="47">
                  <c:v>-248.3</c:v>
                </c:pt>
                <c:pt idx="48">
                  <c:v>-248.3</c:v>
                </c:pt>
                <c:pt idx="49">
                  <c:v>-248.2</c:v>
                </c:pt>
                <c:pt idx="50">
                  <c:v>-248.2</c:v>
                </c:pt>
                <c:pt idx="51">
                  <c:v>-248.2</c:v>
                </c:pt>
                <c:pt idx="52">
                  <c:v>-248.2</c:v>
                </c:pt>
                <c:pt idx="53">
                  <c:v>-248.2</c:v>
                </c:pt>
                <c:pt idx="54">
                  <c:v>-248.2</c:v>
                </c:pt>
                <c:pt idx="55">
                  <c:v>-248.2</c:v>
                </c:pt>
                <c:pt idx="56">
                  <c:v>-248.2</c:v>
                </c:pt>
                <c:pt idx="57">
                  <c:v>-248.2</c:v>
                </c:pt>
                <c:pt idx="58">
                  <c:v>-248.3</c:v>
                </c:pt>
                <c:pt idx="59">
                  <c:v>-248.3</c:v>
                </c:pt>
                <c:pt idx="60">
                  <c:v>-248.3</c:v>
                </c:pt>
                <c:pt idx="61">
                  <c:v>-248.3</c:v>
                </c:pt>
                <c:pt idx="62">
                  <c:v>-248.4</c:v>
                </c:pt>
                <c:pt idx="63">
                  <c:v>-248.4</c:v>
                </c:pt>
                <c:pt idx="64">
                  <c:v>-248.4</c:v>
                </c:pt>
                <c:pt idx="65">
                  <c:v>-248.5</c:v>
                </c:pt>
                <c:pt idx="66">
                  <c:v>-248.5</c:v>
                </c:pt>
                <c:pt idx="67">
                  <c:v>-248.5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1F-457C-8C8C-E2D1E932A6D0}"/>
            </c:ext>
          </c:extLst>
        </c:ser>
        <c:ser>
          <c:idx val="2"/>
          <c:order val="2"/>
          <c:tx>
            <c:strRef>
              <c:f>'WI QSA Water &amp; Salt Balance'!$B$1</c:f>
              <c:strCache>
                <c:ptCount val="1"/>
                <c:pt idx="0">
                  <c:v>Salton Sea with QSA Impacts, Ocean Water Import 450 KAFY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xVal>
            <c:numRef>
              <c:f>'WI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-237.9</c:v>
                </c:pt>
                <c:pt idx="12">
                  <c:v>-239</c:v>
                </c:pt>
                <c:pt idx="13">
                  <c:v>-240</c:v>
                </c:pt>
                <c:pt idx="14">
                  <c:v>-241</c:v>
                </c:pt>
                <c:pt idx="15">
                  <c:v>-241.9</c:v>
                </c:pt>
                <c:pt idx="16">
                  <c:v>-242.8</c:v>
                </c:pt>
                <c:pt idx="17">
                  <c:v>-243.6</c:v>
                </c:pt>
                <c:pt idx="18">
                  <c:v>-244.3</c:v>
                </c:pt>
                <c:pt idx="19">
                  <c:v>-245</c:v>
                </c:pt>
                <c:pt idx="20">
                  <c:v>-245.5</c:v>
                </c:pt>
                <c:pt idx="21">
                  <c:v>-243.6</c:v>
                </c:pt>
                <c:pt idx="22">
                  <c:v>-242</c:v>
                </c:pt>
                <c:pt idx="23">
                  <c:v>-240.5</c:v>
                </c:pt>
                <c:pt idx="24">
                  <c:v>-239.3</c:v>
                </c:pt>
                <c:pt idx="25">
                  <c:v>-238.2</c:v>
                </c:pt>
                <c:pt idx="26">
                  <c:v>-237.2</c:v>
                </c:pt>
                <c:pt idx="27">
                  <c:v>-236.3</c:v>
                </c:pt>
                <c:pt idx="28">
                  <c:v>-235.5</c:v>
                </c:pt>
                <c:pt idx="29">
                  <c:v>-234.8</c:v>
                </c:pt>
                <c:pt idx="30">
                  <c:v>-234.1</c:v>
                </c:pt>
                <c:pt idx="31">
                  <c:v>-233.4</c:v>
                </c:pt>
                <c:pt idx="32">
                  <c:v>-232.8</c:v>
                </c:pt>
                <c:pt idx="33">
                  <c:v>-232.2</c:v>
                </c:pt>
                <c:pt idx="34">
                  <c:v>-231.7</c:v>
                </c:pt>
                <c:pt idx="35">
                  <c:v>-231.1</c:v>
                </c:pt>
                <c:pt idx="36">
                  <c:v>-230.6</c:v>
                </c:pt>
                <c:pt idx="37">
                  <c:v>-230.2</c:v>
                </c:pt>
                <c:pt idx="38">
                  <c:v>-229.7</c:v>
                </c:pt>
                <c:pt idx="39">
                  <c:v>-229.1</c:v>
                </c:pt>
                <c:pt idx="40">
                  <c:v>-228.4</c:v>
                </c:pt>
                <c:pt idx="41">
                  <c:v>-227.9</c:v>
                </c:pt>
                <c:pt idx="42">
                  <c:v>-227.3</c:v>
                </c:pt>
                <c:pt idx="43">
                  <c:v>-226.8</c:v>
                </c:pt>
                <c:pt idx="44">
                  <c:v>-226.3</c:v>
                </c:pt>
                <c:pt idx="45">
                  <c:v>-225.8</c:v>
                </c:pt>
                <c:pt idx="46">
                  <c:v>-225.4</c:v>
                </c:pt>
                <c:pt idx="47">
                  <c:v>-225</c:v>
                </c:pt>
                <c:pt idx="48">
                  <c:v>-224.6</c:v>
                </c:pt>
                <c:pt idx="49">
                  <c:v>-224.2</c:v>
                </c:pt>
                <c:pt idx="50">
                  <c:v>-223.9</c:v>
                </c:pt>
                <c:pt idx="51">
                  <c:v>-223.5</c:v>
                </c:pt>
                <c:pt idx="52">
                  <c:v>-223.2</c:v>
                </c:pt>
                <c:pt idx="53">
                  <c:v>-222.9</c:v>
                </c:pt>
                <c:pt idx="54">
                  <c:v>-222.7</c:v>
                </c:pt>
                <c:pt idx="55">
                  <c:v>-222.4</c:v>
                </c:pt>
                <c:pt idx="56">
                  <c:v>-222.1</c:v>
                </c:pt>
                <c:pt idx="57">
                  <c:v>-221.9</c:v>
                </c:pt>
                <c:pt idx="58">
                  <c:v>-221.7</c:v>
                </c:pt>
                <c:pt idx="59">
                  <c:v>-221.5</c:v>
                </c:pt>
                <c:pt idx="60">
                  <c:v>-221.2</c:v>
                </c:pt>
                <c:pt idx="61">
                  <c:v>-221</c:v>
                </c:pt>
                <c:pt idx="62">
                  <c:v>-220.8</c:v>
                </c:pt>
                <c:pt idx="63">
                  <c:v>-220.7</c:v>
                </c:pt>
                <c:pt idx="64">
                  <c:v>-220.5</c:v>
                </c:pt>
                <c:pt idx="65">
                  <c:v>-220.3</c:v>
                </c:pt>
                <c:pt idx="66">
                  <c:v>-220.2</c:v>
                </c:pt>
                <c:pt idx="67">
                  <c:v>-220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1F-457C-8C8C-E2D1E932A6D0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Distilled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-237.9</c:v>
                </c:pt>
                <c:pt idx="12">
                  <c:v>-239</c:v>
                </c:pt>
                <c:pt idx="13">
                  <c:v>-240</c:v>
                </c:pt>
                <c:pt idx="14">
                  <c:v>-241</c:v>
                </c:pt>
                <c:pt idx="15">
                  <c:v>-241.9</c:v>
                </c:pt>
                <c:pt idx="16">
                  <c:v>-242.8</c:v>
                </c:pt>
                <c:pt idx="17">
                  <c:v>-243.6</c:v>
                </c:pt>
                <c:pt idx="18">
                  <c:v>-244.3</c:v>
                </c:pt>
                <c:pt idx="19">
                  <c:v>-245</c:v>
                </c:pt>
                <c:pt idx="20">
                  <c:v>-245.5</c:v>
                </c:pt>
                <c:pt idx="21">
                  <c:v>-243.4</c:v>
                </c:pt>
                <c:pt idx="22">
                  <c:v>-241.6</c:v>
                </c:pt>
                <c:pt idx="23">
                  <c:v>-240</c:v>
                </c:pt>
                <c:pt idx="24">
                  <c:v>-238.7</c:v>
                </c:pt>
                <c:pt idx="25">
                  <c:v>-237.6</c:v>
                </c:pt>
                <c:pt idx="26">
                  <c:v>-236.6</c:v>
                </c:pt>
                <c:pt idx="27">
                  <c:v>-235.7</c:v>
                </c:pt>
                <c:pt idx="28">
                  <c:v>-234.9</c:v>
                </c:pt>
                <c:pt idx="29">
                  <c:v>-234.1</c:v>
                </c:pt>
                <c:pt idx="30">
                  <c:v>-233.5</c:v>
                </c:pt>
                <c:pt idx="31">
                  <c:v>-232.8</c:v>
                </c:pt>
                <c:pt idx="32">
                  <c:v>-232.3</c:v>
                </c:pt>
                <c:pt idx="33">
                  <c:v>-231.8</c:v>
                </c:pt>
                <c:pt idx="34">
                  <c:v>-231.3</c:v>
                </c:pt>
                <c:pt idx="35">
                  <c:v>-230.8</c:v>
                </c:pt>
                <c:pt idx="36">
                  <c:v>-230.4</c:v>
                </c:pt>
                <c:pt idx="37">
                  <c:v>-230</c:v>
                </c:pt>
                <c:pt idx="38">
                  <c:v>-229.7</c:v>
                </c:pt>
                <c:pt idx="39">
                  <c:v>-229.4</c:v>
                </c:pt>
                <c:pt idx="40">
                  <c:v>-229.1</c:v>
                </c:pt>
                <c:pt idx="41">
                  <c:v>-228.8</c:v>
                </c:pt>
                <c:pt idx="42">
                  <c:v>-228.6</c:v>
                </c:pt>
                <c:pt idx="43">
                  <c:v>-228.4</c:v>
                </c:pt>
                <c:pt idx="44">
                  <c:v>-228.1</c:v>
                </c:pt>
                <c:pt idx="45">
                  <c:v>-228</c:v>
                </c:pt>
                <c:pt idx="46">
                  <c:v>-227.8</c:v>
                </c:pt>
                <c:pt idx="47">
                  <c:v>-227.7</c:v>
                </c:pt>
                <c:pt idx="48">
                  <c:v>-227.6</c:v>
                </c:pt>
                <c:pt idx="49">
                  <c:v>-227.5</c:v>
                </c:pt>
                <c:pt idx="50">
                  <c:v>-227.4</c:v>
                </c:pt>
                <c:pt idx="51">
                  <c:v>-227.3</c:v>
                </c:pt>
                <c:pt idx="52">
                  <c:v>-227.2</c:v>
                </c:pt>
                <c:pt idx="53">
                  <c:v>-227.2</c:v>
                </c:pt>
                <c:pt idx="54">
                  <c:v>-227.1</c:v>
                </c:pt>
                <c:pt idx="55">
                  <c:v>-227.1</c:v>
                </c:pt>
                <c:pt idx="56">
                  <c:v>-227</c:v>
                </c:pt>
                <c:pt idx="57">
                  <c:v>-227</c:v>
                </c:pt>
                <c:pt idx="58">
                  <c:v>-227</c:v>
                </c:pt>
                <c:pt idx="59">
                  <c:v>-227</c:v>
                </c:pt>
                <c:pt idx="60">
                  <c:v>-227</c:v>
                </c:pt>
                <c:pt idx="61">
                  <c:v>-227.1</c:v>
                </c:pt>
                <c:pt idx="62">
                  <c:v>-227.1</c:v>
                </c:pt>
                <c:pt idx="63">
                  <c:v>-227.1</c:v>
                </c:pt>
                <c:pt idx="64">
                  <c:v>-227.2</c:v>
                </c:pt>
                <c:pt idx="65">
                  <c:v>-227.3</c:v>
                </c:pt>
                <c:pt idx="66">
                  <c:v>-227.3</c:v>
                </c:pt>
                <c:pt idx="67">
                  <c:v>-227.4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A1F-457C-8C8C-E2D1E932A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919552"/>
        <c:axId val="400920112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'WI DCP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-250.3</c:v>
                      </c:pt>
                      <c:pt idx="17">
                        <c:v>-252.1</c:v>
                      </c:pt>
                      <c:pt idx="18">
                        <c:v>-253.6</c:v>
                      </c:pt>
                      <c:pt idx="19">
                        <c:v>-255</c:v>
                      </c:pt>
                      <c:pt idx="20">
                        <c:v>-256.3</c:v>
                      </c:pt>
                      <c:pt idx="21">
                        <c:v>-251.5</c:v>
                      </c:pt>
                      <c:pt idx="22">
                        <c:v>-247.7</c:v>
                      </c:pt>
                      <c:pt idx="23">
                        <c:v>-244.5</c:v>
                      </c:pt>
                      <c:pt idx="24">
                        <c:v>-241.9</c:v>
                      </c:pt>
                      <c:pt idx="25">
                        <c:v>-239.6</c:v>
                      </c:pt>
                      <c:pt idx="26">
                        <c:v>-237.7</c:v>
                      </c:pt>
                      <c:pt idx="27">
                        <c:v>-236</c:v>
                      </c:pt>
                      <c:pt idx="28">
                        <c:v>-234.4</c:v>
                      </c:pt>
                      <c:pt idx="29">
                        <c:v>-233</c:v>
                      </c:pt>
                      <c:pt idx="30">
                        <c:v>-231.7</c:v>
                      </c:pt>
                      <c:pt idx="31">
                        <c:v>-230.4</c:v>
                      </c:pt>
                      <c:pt idx="32">
                        <c:v>-229.2</c:v>
                      </c:pt>
                      <c:pt idx="33">
                        <c:v>-228.1</c:v>
                      </c:pt>
                      <c:pt idx="34">
                        <c:v>-227.1</c:v>
                      </c:pt>
                      <c:pt idx="35">
                        <c:v>-226.1</c:v>
                      </c:pt>
                      <c:pt idx="36">
                        <c:v>-225.1</c:v>
                      </c:pt>
                      <c:pt idx="37">
                        <c:v>-224.3</c:v>
                      </c:pt>
                      <c:pt idx="38">
                        <c:v>-223.4</c:v>
                      </c:pt>
                      <c:pt idx="39">
                        <c:v>-222.4</c:v>
                      </c:pt>
                      <c:pt idx="40">
                        <c:v>-221.5</c:v>
                      </c:pt>
                      <c:pt idx="41">
                        <c:v>-220.6</c:v>
                      </c:pt>
                      <c:pt idx="42">
                        <c:v>-220</c:v>
                      </c:pt>
                      <c:pt idx="43">
                        <c:v>-220</c:v>
                      </c:pt>
                      <c:pt idx="44">
                        <c:v>-220</c:v>
                      </c:pt>
                      <c:pt idx="45">
                        <c:v>-220</c:v>
                      </c:pt>
                      <c:pt idx="46">
                        <c:v>-220</c:v>
                      </c:pt>
                      <c:pt idx="47">
                        <c:v>-220</c:v>
                      </c:pt>
                      <c:pt idx="48">
                        <c:v>-220</c:v>
                      </c:pt>
                      <c:pt idx="49">
                        <c:v>-220</c:v>
                      </c:pt>
                      <c:pt idx="50">
                        <c:v>-220</c:v>
                      </c:pt>
                      <c:pt idx="51">
                        <c:v>-220</c:v>
                      </c:pt>
                      <c:pt idx="52">
                        <c:v>-220</c:v>
                      </c:pt>
                      <c:pt idx="53">
                        <c:v>-220</c:v>
                      </c:pt>
                      <c:pt idx="54">
                        <c:v>-220</c:v>
                      </c:pt>
                      <c:pt idx="55">
                        <c:v>-220</c:v>
                      </c:pt>
                      <c:pt idx="56">
                        <c:v>-220</c:v>
                      </c:pt>
                      <c:pt idx="57">
                        <c:v>-220</c:v>
                      </c:pt>
                      <c:pt idx="58">
                        <c:v>-220</c:v>
                      </c:pt>
                      <c:pt idx="59">
                        <c:v>-220</c:v>
                      </c:pt>
                      <c:pt idx="60">
                        <c:v>-220</c:v>
                      </c:pt>
                      <c:pt idx="61">
                        <c:v>-220</c:v>
                      </c:pt>
                      <c:pt idx="62">
                        <c:v>-220</c:v>
                      </c:pt>
                      <c:pt idx="63">
                        <c:v>-220</c:v>
                      </c:pt>
                      <c:pt idx="64">
                        <c:v>-220</c:v>
                      </c:pt>
                      <c:pt idx="65">
                        <c:v>-220</c:v>
                      </c:pt>
                      <c:pt idx="66">
                        <c:v>-220</c:v>
                      </c:pt>
                      <c:pt idx="67">
                        <c:v>-220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3A1F-457C-8C8C-E2D1E932A6D0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-250.3</c:v>
                      </c:pt>
                      <c:pt idx="17">
                        <c:v>-252.1</c:v>
                      </c:pt>
                      <c:pt idx="18">
                        <c:v>-253.6</c:v>
                      </c:pt>
                      <c:pt idx="19">
                        <c:v>-255</c:v>
                      </c:pt>
                      <c:pt idx="20">
                        <c:v>-256.3</c:v>
                      </c:pt>
                      <c:pt idx="21">
                        <c:v>-257.39999999999998</c:v>
                      </c:pt>
                      <c:pt idx="22">
                        <c:v>-258.3</c:v>
                      </c:pt>
                      <c:pt idx="23">
                        <c:v>-259.10000000000002</c:v>
                      </c:pt>
                      <c:pt idx="24">
                        <c:v>-259.89999999999998</c:v>
                      </c:pt>
                      <c:pt idx="25">
                        <c:v>-260.39999999999998</c:v>
                      </c:pt>
                      <c:pt idx="26">
                        <c:v>-260.89999999999998</c:v>
                      </c:pt>
                      <c:pt idx="27">
                        <c:v>-261.3</c:v>
                      </c:pt>
                      <c:pt idx="28">
                        <c:v>-261.7</c:v>
                      </c:pt>
                      <c:pt idx="29">
                        <c:v>-261.89999999999998</c:v>
                      </c:pt>
                      <c:pt idx="30">
                        <c:v>-262.10000000000002</c:v>
                      </c:pt>
                      <c:pt idx="31">
                        <c:v>-262.3</c:v>
                      </c:pt>
                      <c:pt idx="32">
                        <c:v>-262.5</c:v>
                      </c:pt>
                      <c:pt idx="33">
                        <c:v>-262.60000000000002</c:v>
                      </c:pt>
                      <c:pt idx="34">
                        <c:v>-262.8</c:v>
                      </c:pt>
                      <c:pt idx="35">
                        <c:v>-262.89999999999998</c:v>
                      </c:pt>
                      <c:pt idx="36">
                        <c:v>-263</c:v>
                      </c:pt>
                      <c:pt idx="37">
                        <c:v>-263.10000000000002</c:v>
                      </c:pt>
                      <c:pt idx="38">
                        <c:v>-263.2</c:v>
                      </c:pt>
                      <c:pt idx="39">
                        <c:v>-262.89999999999998</c:v>
                      </c:pt>
                      <c:pt idx="40">
                        <c:v>-262.60000000000002</c:v>
                      </c:pt>
                      <c:pt idx="41">
                        <c:v>-262.5</c:v>
                      </c:pt>
                      <c:pt idx="42">
                        <c:v>-262.39999999999998</c:v>
                      </c:pt>
                      <c:pt idx="43">
                        <c:v>-262.3</c:v>
                      </c:pt>
                      <c:pt idx="44">
                        <c:v>-262.2</c:v>
                      </c:pt>
                      <c:pt idx="45">
                        <c:v>-262.2</c:v>
                      </c:pt>
                      <c:pt idx="46">
                        <c:v>-262.2</c:v>
                      </c:pt>
                      <c:pt idx="47">
                        <c:v>-262.2</c:v>
                      </c:pt>
                      <c:pt idx="48">
                        <c:v>-262.2</c:v>
                      </c:pt>
                      <c:pt idx="49">
                        <c:v>-262.2</c:v>
                      </c:pt>
                      <c:pt idx="50">
                        <c:v>-262.2</c:v>
                      </c:pt>
                      <c:pt idx="51">
                        <c:v>-262.2</c:v>
                      </c:pt>
                      <c:pt idx="52">
                        <c:v>-262.3</c:v>
                      </c:pt>
                      <c:pt idx="53">
                        <c:v>-262.3</c:v>
                      </c:pt>
                      <c:pt idx="54">
                        <c:v>-262.3</c:v>
                      </c:pt>
                      <c:pt idx="55">
                        <c:v>-262.39999999999998</c:v>
                      </c:pt>
                      <c:pt idx="56">
                        <c:v>-262.39999999999998</c:v>
                      </c:pt>
                      <c:pt idx="57">
                        <c:v>-262.39999999999998</c:v>
                      </c:pt>
                      <c:pt idx="58">
                        <c:v>-262.5</c:v>
                      </c:pt>
                      <c:pt idx="59">
                        <c:v>-262.5</c:v>
                      </c:pt>
                      <c:pt idx="60">
                        <c:v>-262.60000000000002</c:v>
                      </c:pt>
                      <c:pt idx="61">
                        <c:v>-262.60000000000002</c:v>
                      </c:pt>
                      <c:pt idx="62">
                        <c:v>-262.60000000000002</c:v>
                      </c:pt>
                      <c:pt idx="63">
                        <c:v>-262.7</c:v>
                      </c:pt>
                      <c:pt idx="64">
                        <c:v>-262.7</c:v>
                      </c:pt>
                      <c:pt idx="65">
                        <c:v>-262.8</c:v>
                      </c:pt>
                      <c:pt idx="66">
                        <c:v>-262.8</c:v>
                      </c:pt>
                      <c:pt idx="67">
                        <c:v>-262.8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3A1F-457C-8C8C-E2D1E932A6D0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-250.4</c:v>
                      </c:pt>
                      <c:pt idx="17">
                        <c:v>-252.2</c:v>
                      </c:pt>
                      <c:pt idx="18">
                        <c:v>-253.9</c:v>
                      </c:pt>
                      <c:pt idx="19">
                        <c:v>-255.4</c:v>
                      </c:pt>
                      <c:pt idx="20">
                        <c:v>-256.8</c:v>
                      </c:pt>
                      <c:pt idx="21">
                        <c:v>-259.39999999999998</c:v>
                      </c:pt>
                      <c:pt idx="22">
                        <c:v>-261.89999999999998</c:v>
                      </c:pt>
                      <c:pt idx="23">
                        <c:v>-264.39999999999998</c:v>
                      </c:pt>
                      <c:pt idx="24">
                        <c:v>-266.89999999999998</c:v>
                      </c:pt>
                      <c:pt idx="25">
                        <c:v>-269.3</c:v>
                      </c:pt>
                      <c:pt idx="26">
                        <c:v>-262.89999999999998</c:v>
                      </c:pt>
                      <c:pt idx="27">
                        <c:v>-259.60000000000002</c:v>
                      </c:pt>
                      <c:pt idx="28">
                        <c:v>-257.2</c:v>
                      </c:pt>
                      <c:pt idx="29">
                        <c:v>-255.4</c:v>
                      </c:pt>
                      <c:pt idx="30">
                        <c:v>-254</c:v>
                      </c:pt>
                      <c:pt idx="31">
                        <c:v>-255.9</c:v>
                      </c:pt>
                      <c:pt idx="32">
                        <c:v>-254.2</c:v>
                      </c:pt>
                      <c:pt idx="33">
                        <c:v>-252.7</c:v>
                      </c:pt>
                      <c:pt idx="34">
                        <c:v>-251.5</c:v>
                      </c:pt>
                      <c:pt idx="35">
                        <c:v>-250.4</c:v>
                      </c:pt>
                      <c:pt idx="36">
                        <c:v>-249.4</c:v>
                      </c:pt>
                      <c:pt idx="37">
                        <c:v>-248.6</c:v>
                      </c:pt>
                      <c:pt idx="38">
                        <c:v>-247.9</c:v>
                      </c:pt>
                      <c:pt idx="39">
                        <c:v>-247</c:v>
                      </c:pt>
                      <c:pt idx="40">
                        <c:v>-246.2</c:v>
                      </c:pt>
                      <c:pt idx="41">
                        <c:v>-245.5</c:v>
                      </c:pt>
                      <c:pt idx="42">
                        <c:v>-244.9</c:v>
                      </c:pt>
                      <c:pt idx="43">
                        <c:v>-244.4</c:v>
                      </c:pt>
                      <c:pt idx="44">
                        <c:v>-244</c:v>
                      </c:pt>
                      <c:pt idx="45">
                        <c:v>-243.7</c:v>
                      </c:pt>
                      <c:pt idx="46">
                        <c:v>-243.4</c:v>
                      </c:pt>
                      <c:pt idx="47">
                        <c:v>-243.1</c:v>
                      </c:pt>
                      <c:pt idx="48">
                        <c:v>-242.9</c:v>
                      </c:pt>
                      <c:pt idx="49">
                        <c:v>-242.7</c:v>
                      </c:pt>
                      <c:pt idx="50">
                        <c:v>-242.6</c:v>
                      </c:pt>
                      <c:pt idx="51">
                        <c:v>-242.5</c:v>
                      </c:pt>
                      <c:pt idx="52">
                        <c:v>-242.4</c:v>
                      </c:pt>
                      <c:pt idx="53">
                        <c:v>-242.3</c:v>
                      </c:pt>
                      <c:pt idx="54">
                        <c:v>-242.2</c:v>
                      </c:pt>
                      <c:pt idx="55">
                        <c:v>-242.2</c:v>
                      </c:pt>
                      <c:pt idx="56">
                        <c:v>-242.2</c:v>
                      </c:pt>
                      <c:pt idx="57">
                        <c:v>-242.2</c:v>
                      </c:pt>
                      <c:pt idx="58">
                        <c:v>-242.3</c:v>
                      </c:pt>
                      <c:pt idx="59">
                        <c:v>-242.3</c:v>
                      </c:pt>
                      <c:pt idx="60">
                        <c:v>-242.4</c:v>
                      </c:pt>
                      <c:pt idx="61">
                        <c:v>-242.5</c:v>
                      </c:pt>
                      <c:pt idx="62">
                        <c:v>-242.5</c:v>
                      </c:pt>
                      <c:pt idx="63">
                        <c:v>-242.6</c:v>
                      </c:pt>
                      <c:pt idx="64">
                        <c:v>-242.7</c:v>
                      </c:pt>
                      <c:pt idx="65">
                        <c:v>-242.8</c:v>
                      </c:pt>
                      <c:pt idx="66">
                        <c:v>-242.9</c:v>
                      </c:pt>
                      <c:pt idx="67">
                        <c:v>-243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3A1F-457C-8C8C-E2D1E932A6D0}"/>
                  </c:ext>
                </c:extLst>
              </c15:ser>
            </c15:filteredScatterSeries>
          </c:ext>
        </c:extLst>
      </c:scatterChart>
      <c:valAx>
        <c:axId val="400919552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475569518751728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920112"/>
        <c:crosses val="autoZero"/>
        <c:crossBetween val="midCat"/>
      </c:valAx>
      <c:valAx>
        <c:axId val="400920112"/>
        <c:scaling>
          <c:orientation val="minMax"/>
          <c:max val="-210"/>
          <c:min val="-27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Elevation (mean feet below sea level)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36302704784161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919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263918588057213"/>
          <c:y val="0.15996615386580326"/>
          <c:w val="0.30400266974875628"/>
          <c:h val="0.15895446488135428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1055" name="Chart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4127" name="Chart 1">
          <a:extLst>
            <a:ext uri="{FF2B5EF4-FFF2-40B4-BE49-F238E27FC236}">
              <a16:creationId xmlns:a16="http://schemas.microsoft.com/office/drawing/2014/main" id="{00000000-0008-0000-0B00-00001F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19050</xdr:rowOff>
    </xdr:from>
    <xdr:to>
      <xdr:col>16</xdr:col>
      <xdr:colOff>171450</xdr:colOff>
      <xdr:row>47</xdr:row>
      <xdr:rowOff>88900</xdr:rowOff>
    </xdr:to>
    <xdr:graphicFrame macro="">
      <xdr:nvGraphicFramePr>
        <xdr:cNvPr id="7199" name="Chart 1">
          <a:extLst>
            <a:ext uri="{FF2B5EF4-FFF2-40B4-BE49-F238E27FC236}">
              <a16:creationId xmlns:a16="http://schemas.microsoft.com/office/drawing/2014/main" id="{00000000-0008-0000-0C00-00001F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19050</xdr:rowOff>
    </xdr:from>
    <xdr:to>
      <xdr:col>16</xdr:col>
      <xdr:colOff>171450</xdr:colOff>
      <xdr:row>47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16</xdr:col>
      <xdr:colOff>215900</xdr:colOff>
      <xdr:row>47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450850</xdr:colOff>
      <xdr:row>50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16</xdr:col>
      <xdr:colOff>215900</xdr:colOff>
      <xdr:row>47</xdr:row>
      <xdr:rowOff>101600</xdr:rowOff>
    </xdr:to>
    <xdr:graphicFrame macro="">
      <xdr:nvGraphicFramePr>
        <xdr:cNvPr id="33821" name="Chart 1">
          <a:extLst>
            <a:ext uri="{FF2B5EF4-FFF2-40B4-BE49-F238E27FC236}">
              <a16:creationId xmlns:a16="http://schemas.microsoft.com/office/drawing/2014/main" id="{00000000-0008-0000-0600-00001D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16</xdr:col>
      <xdr:colOff>215900</xdr:colOff>
      <xdr:row>47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079" name="Chart 1">
          <a:extLst>
            <a:ext uri="{FF2B5EF4-FFF2-40B4-BE49-F238E27FC236}">
              <a16:creationId xmlns:a16="http://schemas.microsoft.com/office/drawing/2014/main" id="{00000000-0008-0000-0800-00001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75" zoomScaleNormal="75" workbookViewId="0">
      <selection activeCell="P25" sqref="P25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r:id="rId1"/>
  <headerFooter alignWithMargins="0">
    <oddHeader>&amp;C&amp;A</oddHeader>
    <oddFooter>&amp;CPage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9" zoomScale="75" zoomScaleNormal="75" workbookViewId="0">
      <selection activeCell="S7" sqref="S7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75" zoomScaleNormal="75" workbookViewId="0">
      <selection activeCell="P27" sqref="P27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="75" zoomScaleNormal="75" workbookViewId="0">
      <selection activeCell="P27" sqref="P27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r:id="rId1"/>
  <headerFooter alignWithMargins="0">
    <oddHeader>&amp;C&amp;A</oddHeader>
    <oddFooter>&amp;CPage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A16" zoomScale="75" zoomScaleNormal="75" workbookViewId="0">
      <selection activeCell="S18" sqref="S18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topLeftCell="A12" zoomScale="75" zoomScaleNormal="75" workbookViewId="0">
      <selection activeCell="S18" sqref="S18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W59"/>
  <sheetViews>
    <sheetView workbookViewId="0">
      <pane ySplit="2" topLeftCell="A6" activePane="bottomLeft" state="frozen"/>
      <selection pane="bottomLeft" activeCell="AQ10" sqref="AQ10"/>
      <selection activeCell="BL1" sqref="BL1"/>
    </sheetView>
  </sheetViews>
  <sheetFormatPr defaultRowHeight="12.75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0</v>
      </c>
    </row>
    <row r="2" spans="1:75" s="4" customFormat="1">
      <c r="A2" s="4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-232.2</v>
      </c>
      <c r="K3">
        <f>LOOKUP(K$5,'Salton Sea Accounting Model'!$C2:$C588,'Salton Sea Accounting Model'!$A2:$A588)</f>
        <v>-232.9</v>
      </c>
      <c r="L3">
        <f>LOOKUP(L$5,'Salton Sea Accounting Model'!$C2:$C588,'Salton Sea Accounting Model'!$A2:$A588)</f>
        <v>-233.6</v>
      </c>
      <c r="M3">
        <f>LOOKUP(M$5,'Salton Sea Accounting Model'!$C2:$C588,'Salton Sea Accounting Model'!$A2:$A588)</f>
        <v>-234.6</v>
      </c>
      <c r="N3">
        <f>LOOKUP(N$5,'Salton Sea Accounting Model'!$C2:$C588,'Salton Sea Accounting Model'!$A2:$A588)</f>
        <v>-234.8</v>
      </c>
      <c r="O3">
        <f>LOOKUP(O$5,'Salton Sea Accounting Model'!$C2:$C588,'Salton Sea Accounting Model'!$A2:$A588)</f>
        <v>-234.9</v>
      </c>
      <c r="P3">
        <f>LOOKUP(P$5,'Salton Sea Accounting Model'!$C2:$C588,'Salton Sea Accounting Model'!$A2:$A588)</f>
        <v>-234.9</v>
      </c>
      <c r="Q3">
        <f>LOOKUP(Q$5,'Salton Sea Accounting Model'!$C2:$C588,'Salton Sea Accounting Model'!$A2:$A588)</f>
        <v>-235.8</v>
      </c>
      <c r="R3">
        <f>LOOKUP(R$5,'Salton Sea Accounting Model'!$C2:$C588,'Salton Sea Accounting Model'!$A2:$A588)</f>
        <v>-236.8</v>
      </c>
      <c r="S3">
        <f>LOOKUP(S$5,'Salton Sea Accounting Model'!$C2:$C588,'Salton Sea Accounting Model'!$A2:$A588)</f>
        <v>-239.3</v>
      </c>
      <c r="T3">
        <f>LOOKUP(T$5,'Salton Sea Accounting Model'!$C2:$C588,'Salton Sea Accounting Model'!$A2:$A588)</f>
        <v>-241.8</v>
      </c>
      <c r="U3">
        <f>LOOKUP(U$5,'Salton Sea Accounting Model'!$C2:$C588,'Salton Sea Accounting Model'!$A2:$A588)</f>
        <v>-244.2</v>
      </c>
      <c r="V3">
        <f>LOOKUP(V$5,'Salton Sea Accounting Model'!$C2:$C588,'Salton Sea Accounting Model'!$A2:$A588)</f>
        <v>-246.4</v>
      </c>
      <c r="W3">
        <f>LOOKUP(W$5,'Salton Sea Accounting Model'!$C2:$C588,'Salton Sea Accounting Model'!$A2:$A588)</f>
        <v>-248.5</v>
      </c>
      <c r="X3">
        <f>LOOKUP(X$5,'Salton Sea Accounting Model'!$C2:$C588,'Salton Sea Accounting Model'!$A2:$A588)</f>
        <v>-250.4</v>
      </c>
      <c r="Y3">
        <f>LOOKUP(Y$5,'Salton Sea Accounting Model'!$C2:$C588,'Salton Sea Accounting Model'!$A2:$A588)</f>
        <v>-252.2</v>
      </c>
      <c r="Z3">
        <f>LOOKUP(Z$5,'Salton Sea Accounting Model'!$C2:$C588,'Salton Sea Accounting Model'!$A2:$A588)</f>
        <v>-253.9</v>
      </c>
      <c r="AA3">
        <f>LOOKUP(AA$5,'Salton Sea Accounting Model'!$C2:$C588,'Salton Sea Accounting Model'!$A2:$A588)</f>
        <v>-255.4</v>
      </c>
      <c r="AB3">
        <f>LOOKUP(AB$5,'Salton Sea Accounting Model'!$C2:$C588,'Salton Sea Accounting Model'!$A2:$A588)</f>
        <v>-256.8</v>
      </c>
      <c r="AC3">
        <f>LOOKUP(AC$5,'Salton Sea Accounting Model'!$C2:$C588,'Salton Sea Accounting Model'!$A2:$A588)</f>
        <v>-259.39999999999998</v>
      </c>
      <c r="AD3">
        <f>LOOKUP(AD$5,'Salton Sea Accounting Model'!$C2:$C588,'Salton Sea Accounting Model'!$A2:$A588)</f>
        <v>-261.89999999999998</v>
      </c>
      <c r="AE3">
        <f>LOOKUP(AE$5,'Salton Sea Accounting Model'!$C2:$C588,'Salton Sea Accounting Model'!$A2:$A588)</f>
        <v>-264.39999999999998</v>
      </c>
      <c r="AF3">
        <f>LOOKUP(AF$5,'Salton Sea Accounting Model'!$C2:$C588,'Salton Sea Accounting Model'!$A2:$A588)</f>
        <v>-266.89999999999998</v>
      </c>
      <c r="AG3">
        <f>LOOKUP(AG$5,'Salton Sea Accounting Model'!$C2:$C588,'Salton Sea Accounting Model'!$A2:$A588)</f>
        <v>-269.3</v>
      </c>
      <c r="AH3">
        <f>LOOKUP(AH$5,'Salton Sea Accounting Model'!$C2:$C588,'Salton Sea Accounting Model'!$A2:$A588)</f>
        <v>-262.89999999999998</v>
      </c>
      <c r="AI3">
        <f>LOOKUP(AI$5,'Salton Sea Accounting Model'!$C2:$C588,'Salton Sea Accounting Model'!$A2:$A588)</f>
        <v>-259.60000000000002</v>
      </c>
      <c r="AJ3">
        <f>LOOKUP(AJ$5,'Salton Sea Accounting Model'!$C2:$C588,'Salton Sea Accounting Model'!$A2:$A588)</f>
        <v>-257.2</v>
      </c>
      <c r="AK3">
        <f>LOOKUP(AK$5,'Salton Sea Accounting Model'!$C2:$C588,'Salton Sea Accounting Model'!$A2:$A588)</f>
        <v>-255.4</v>
      </c>
      <c r="AL3">
        <f>LOOKUP(AL$5,'Salton Sea Accounting Model'!$C2:$C588,'Salton Sea Accounting Model'!$A2:$A588)</f>
        <v>-254</v>
      </c>
      <c r="AM3">
        <f>LOOKUP(AM$5,'Salton Sea Accounting Model'!$C2:$C588,'Salton Sea Accounting Model'!$A2:$A588)</f>
        <v>-255.9</v>
      </c>
      <c r="AN3">
        <f>LOOKUP(AN$5,'Salton Sea Accounting Model'!$C2:$C588,'Salton Sea Accounting Model'!$A2:$A588)</f>
        <v>-254.2</v>
      </c>
      <c r="AO3">
        <f>LOOKUP(AO$5,'Salton Sea Accounting Model'!$C2:$C588,'Salton Sea Accounting Model'!$A2:$A588)</f>
        <v>-252.7</v>
      </c>
      <c r="AP3">
        <f>LOOKUP(AP$5,'Salton Sea Accounting Model'!$C2:$C588,'Salton Sea Accounting Model'!$A2:$A588)</f>
        <v>-251.5</v>
      </c>
      <c r="AQ3">
        <f>LOOKUP(AQ$5,'Salton Sea Accounting Model'!$C2:$C588,'Salton Sea Accounting Model'!$A2:$A588)</f>
        <v>-250.4</v>
      </c>
      <c r="AR3">
        <f>LOOKUP(AR$5,'Salton Sea Accounting Model'!$C2:$C588,'Salton Sea Accounting Model'!$A2:$A588)</f>
        <v>-249.4</v>
      </c>
      <c r="AS3">
        <f>LOOKUP(AS$5,'Salton Sea Accounting Model'!$C2:$C588,'Salton Sea Accounting Model'!$A2:$A588)</f>
        <v>-248.6</v>
      </c>
      <c r="AT3">
        <f>LOOKUP(AT$5,'Salton Sea Accounting Model'!$C2:$C588,'Salton Sea Accounting Model'!$A2:$A588)</f>
        <v>-247.9</v>
      </c>
      <c r="AU3">
        <f>LOOKUP(AU$5,'Salton Sea Accounting Model'!$C2:$C588,'Salton Sea Accounting Model'!$A2:$A588)</f>
        <v>-247</v>
      </c>
      <c r="AV3">
        <f>LOOKUP(AV$5,'Salton Sea Accounting Model'!$C2:$C588,'Salton Sea Accounting Model'!$A2:$A588)</f>
        <v>-246.2</v>
      </c>
      <c r="AW3">
        <f>LOOKUP(AW$5,'Salton Sea Accounting Model'!$C2:$C588,'Salton Sea Accounting Model'!$A2:$A588)</f>
        <v>-245.5</v>
      </c>
      <c r="AX3">
        <f>LOOKUP(AX$5,'Salton Sea Accounting Model'!$C2:$C588,'Salton Sea Accounting Model'!$A2:$A588)</f>
        <v>-244.9</v>
      </c>
      <c r="AY3">
        <f>LOOKUP(AY$5,'Salton Sea Accounting Model'!$C2:$C588,'Salton Sea Accounting Model'!$A2:$A588)</f>
        <v>-244.4</v>
      </c>
      <c r="AZ3">
        <f>LOOKUP(AZ$5,'Salton Sea Accounting Model'!$C2:$C588,'Salton Sea Accounting Model'!$A2:$A588)</f>
        <v>-244</v>
      </c>
      <c r="BA3">
        <f>LOOKUP(BA$5,'Salton Sea Accounting Model'!$C2:$C588,'Salton Sea Accounting Model'!$A2:$A588)</f>
        <v>-243.7</v>
      </c>
      <c r="BB3">
        <f>LOOKUP(BB$5,'Salton Sea Accounting Model'!$C2:$C588,'Salton Sea Accounting Model'!$A2:$A588)</f>
        <v>-243.4</v>
      </c>
      <c r="BC3">
        <f>LOOKUP(BC$5,'Salton Sea Accounting Model'!$C2:$C588,'Salton Sea Accounting Model'!$A2:$A588)</f>
        <v>-243.1</v>
      </c>
      <c r="BD3">
        <f>LOOKUP(BD$5,'Salton Sea Accounting Model'!$C2:$C588,'Salton Sea Accounting Model'!$A2:$A588)</f>
        <v>-242.9</v>
      </c>
      <c r="BE3">
        <f>LOOKUP(BE$5,'Salton Sea Accounting Model'!$C2:$C588,'Salton Sea Accounting Model'!$A2:$A588)</f>
        <v>-242.7</v>
      </c>
      <c r="BF3">
        <f>LOOKUP(BF$5,'Salton Sea Accounting Model'!$C2:$C588,'Salton Sea Accounting Model'!$A2:$A588)</f>
        <v>-242.6</v>
      </c>
      <c r="BG3">
        <f>LOOKUP(BG$5,'Salton Sea Accounting Model'!$C2:$C588,'Salton Sea Accounting Model'!$A2:$A588)</f>
        <v>-242.5</v>
      </c>
      <c r="BH3">
        <f>LOOKUP(BH$5,'Salton Sea Accounting Model'!$C2:$C588,'Salton Sea Accounting Model'!$A2:$A588)</f>
        <v>-242.4</v>
      </c>
      <c r="BI3">
        <f>LOOKUP(BI$5,'Salton Sea Accounting Model'!$C2:$C588,'Salton Sea Accounting Model'!$A2:$A588)</f>
        <v>-242.3</v>
      </c>
      <c r="BJ3">
        <f>LOOKUP(BJ$5,'Salton Sea Accounting Model'!$C2:$C588,'Salton Sea Accounting Model'!$A2:$A588)</f>
        <v>-242.2</v>
      </c>
      <c r="BK3">
        <f>LOOKUP(BK$5,'Salton Sea Accounting Model'!$C2:$C588,'Salton Sea Accounting Model'!$A2:$A588)</f>
        <v>-242.2</v>
      </c>
      <c r="BL3">
        <f>LOOKUP(BL$5,'Salton Sea Accounting Model'!$C2:$C588,'Salton Sea Accounting Model'!$A2:$A588)</f>
        <v>-242.2</v>
      </c>
      <c r="BM3">
        <f>LOOKUP(BM$5,'Salton Sea Accounting Model'!$C2:$C588,'Salton Sea Accounting Model'!$A2:$A588)</f>
        <v>-242.2</v>
      </c>
      <c r="BN3">
        <f>LOOKUP(BN$5,'Salton Sea Accounting Model'!$C2:$C588,'Salton Sea Accounting Model'!$A2:$A588)</f>
        <v>-242.3</v>
      </c>
      <c r="BO3">
        <f>LOOKUP(BO$5,'Salton Sea Accounting Model'!$C2:$C588,'Salton Sea Accounting Model'!$A2:$A588)</f>
        <v>-242.3</v>
      </c>
      <c r="BP3">
        <f>LOOKUP(BP$5,'Salton Sea Accounting Model'!$C2:$C588,'Salton Sea Accounting Model'!$A2:$A588)</f>
        <v>-242.4</v>
      </c>
      <c r="BQ3">
        <f>LOOKUP(BQ$5,'Salton Sea Accounting Model'!$C2:$C588,'Salton Sea Accounting Model'!$A2:$A588)</f>
        <v>-242.5</v>
      </c>
      <c r="BR3">
        <f>LOOKUP(BR$5,'Salton Sea Accounting Model'!$C2:$C588,'Salton Sea Accounting Model'!$A2:$A588)</f>
        <v>-242.5</v>
      </c>
      <c r="BS3">
        <f>LOOKUP(BS$5,'Salton Sea Accounting Model'!$C2:$C588,'Salton Sea Accounting Model'!$A2:$A588)</f>
        <v>-242.6</v>
      </c>
      <c r="BT3">
        <f>LOOKUP(BT$5,'Salton Sea Accounting Model'!$C2:$C588,'Salton Sea Accounting Model'!$A2:$A588)</f>
        <v>-242.7</v>
      </c>
      <c r="BU3">
        <f>LOOKUP(BU$5,'Salton Sea Accounting Model'!$C2:$C588,'Salton Sea Accounting Model'!$A2:$A588)</f>
        <v>-242.8</v>
      </c>
      <c r="BV3">
        <f>LOOKUP(BV$5,'Salton Sea Accounting Model'!$C2:$C588,'Salton Sea Accounting Model'!$A2:$A588)</f>
        <v>-242.9</v>
      </c>
      <c r="BW3">
        <f>LOOKUP(BW$5,'Salton Sea Accounting Model'!$C2:$C588,'Salton Sea Accounting Model'!$A2:$A588)</f>
        <v>-243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204518</v>
      </c>
      <c r="T4" s="2">
        <f>LOOKUP(T$5,'Salton Sea Accounting Model'!$C2:$C588,'Salton Sea Accounting Model'!$B2:$B588)</f>
        <v>196229</v>
      </c>
      <c r="U4" s="2">
        <f>LOOKUP(U$5,'Salton Sea Accounting Model'!$C2:$C588,'Salton Sea Accounting Model'!$B2:$B588)</f>
        <v>186860</v>
      </c>
      <c r="V4" s="2">
        <f>LOOKUP(V$5,'Salton Sea Accounting Model'!$C2:$C588,'Salton Sea Accounting Model'!$B2:$B588)</f>
        <v>178350</v>
      </c>
      <c r="W4" s="2">
        <f>LOOKUP(W$5,'Salton Sea Accounting Model'!$C2:$C588,'Salton Sea Accounting Model'!$B2:$B588)</f>
        <v>170892</v>
      </c>
      <c r="X4" s="2">
        <f>LOOKUP(X$5,'Salton Sea Accounting Model'!$C2:$C588,'Salton Sea Accounting Model'!$B2:$B588)</f>
        <v>165147</v>
      </c>
      <c r="Y4" s="2">
        <f>LOOKUP(Y$5,'Salton Sea Accounting Model'!$C2:$C588,'Salton Sea Accounting Model'!$B2:$B588)</f>
        <v>159918</v>
      </c>
      <c r="Z4" s="2">
        <f>LOOKUP(Z$5,'Salton Sea Accounting Model'!$C2:$C588,'Salton Sea Accounting Model'!$B2:$B588)</f>
        <v>154915</v>
      </c>
      <c r="AA4" s="2">
        <f>LOOKUP(AA$5,'Salton Sea Accounting Model'!$C2:$C588,'Salton Sea Accounting Model'!$B2:$B588)</f>
        <v>150233</v>
      </c>
      <c r="AB4" s="2">
        <f>LOOKUP(AB$5,'Salton Sea Accounting Model'!$C2:$C588,'Salton Sea Accounting Model'!$B2:$B588)</f>
        <v>145739</v>
      </c>
      <c r="AC4" s="2">
        <f>LOOKUP(AC$5,'Salton Sea Accounting Model'!$C2:$C588,'Salton Sea Accounting Model'!$B2:$B588)</f>
        <v>137259</v>
      </c>
      <c r="AD4" s="2">
        <f>LOOKUP(AD$5,'Salton Sea Accounting Model'!$C2:$C588,'Salton Sea Accounting Model'!$B2:$B588)</f>
        <v>128191</v>
      </c>
      <c r="AE4" s="2">
        <f>LOOKUP(AE$5,'Salton Sea Accounting Model'!$C2:$C588,'Salton Sea Accounting Model'!$B2:$B588)</f>
        <v>117345</v>
      </c>
      <c r="AF4" s="2">
        <f>LOOKUP(AF$5,'Salton Sea Accounting Model'!$C2:$C588,'Salton Sea Accounting Model'!$B2:$B588)</f>
        <v>104909</v>
      </c>
      <c r="AG4" s="2">
        <f>LOOKUP(AG$5,'Salton Sea Accounting Model'!$C2:$C588,'Salton Sea Accounting Model'!$B2:$B588)</f>
        <v>88765</v>
      </c>
      <c r="AH4" s="2">
        <f>LOOKUP(AH$5,'Salton Sea Accounting Model'!$C2:$C588,'Salton Sea Accounting Model'!$B2:$B588)</f>
        <v>124200</v>
      </c>
      <c r="AI4" s="2">
        <f>LOOKUP(AI$5,'Salton Sea Accounting Model'!$C2:$C588,'Salton Sea Accounting Model'!$B2:$B588)</f>
        <v>136583</v>
      </c>
      <c r="AJ4" s="2">
        <f>LOOKUP(AJ$5,'Salton Sea Accounting Model'!$C2:$C588,'Salton Sea Accounting Model'!$B2:$B588)</f>
        <v>144415</v>
      </c>
      <c r="AK4" s="2">
        <f>LOOKUP(AK$5,'Salton Sea Accounting Model'!$C2:$C588,'Salton Sea Accounting Model'!$B2:$B588)</f>
        <v>150233</v>
      </c>
      <c r="AL4" s="2">
        <f>LOOKUP(AL$5,'Salton Sea Accounting Model'!$C2:$C588,'Salton Sea Accounting Model'!$B2:$B588)</f>
        <v>154611</v>
      </c>
      <c r="AM4" s="2">
        <f>LOOKUP(AM$5,'Salton Sea Accounting Model'!$C2:$C588,'Salton Sea Accounting Model'!$B2:$B588)</f>
        <v>148655</v>
      </c>
      <c r="AN4" s="2">
        <f>LOOKUP(AN$5,'Salton Sea Accounting Model'!$C2:$C588,'Salton Sea Accounting Model'!$B2:$B588)</f>
        <v>154000</v>
      </c>
      <c r="AO4" s="2">
        <f>LOOKUP(AO$5,'Salton Sea Accounting Model'!$C2:$C588,'Salton Sea Accounting Model'!$B2:$B588)</f>
        <v>158497</v>
      </c>
      <c r="AP4" s="2">
        <f>LOOKUP(AP$5,'Salton Sea Accounting Model'!$C2:$C588,'Salton Sea Accounting Model'!$B2:$B588)</f>
        <v>161901</v>
      </c>
      <c r="AQ4" s="2">
        <f>LOOKUP(AQ$5,'Salton Sea Accounting Model'!$C2:$C588,'Salton Sea Accounting Model'!$B2:$B588)</f>
        <v>165147</v>
      </c>
      <c r="AR4" s="2">
        <f>LOOKUP(AR$5,'Salton Sea Accounting Model'!$C2:$C588,'Salton Sea Accounting Model'!$B2:$B588)</f>
        <v>168090</v>
      </c>
      <c r="AS4" s="2">
        <f>LOOKUP(AS$5,'Salton Sea Accounting Model'!$C2:$C588,'Salton Sea Accounting Model'!$B2:$B588)</f>
        <v>170567</v>
      </c>
      <c r="AT4" s="2">
        <f>LOOKUP(AT$5,'Salton Sea Accounting Model'!$C2:$C588,'Salton Sea Accounting Model'!$B2:$B588)</f>
        <v>172911</v>
      </c>
      <c r="AU4" s="2">
        <f>LOOKUP(AU$5,'Salton Sea Accounting Model'!$C2:$C588,'Salton Sea Accounting Model'!$B2:$B588)</f>
        <v>176129</v>
      </c>
      <c r="AV4" s="2">
        <f>LOOKUP(AV$5,'Salton Sea Accounting Model'!$C2:$C588,'Salton Sea Accounting Model'!$B2:$B588)</f>
        <v>179109</v>
      </c>
      <c r="AW4" s="2">
        <f>LOOKUP(AW$5,'Salton Sea Accounting Model'!$C2:$C588,'Salton Sea Accounting Model'!$B2:$B588)</f>
        <v>181754</v>
      </c>
      <c r="AX4" s="2">
        <f>LOOKUP(AX$5,'Salton Sea Accounting Model'!$C2:$C588,'Salton Sea Accounting Model'!$B2:$B588)</f>
        <v>184040</v>
      </c>
      <c r="AY4" s="2">
        <f>LOOKUP(AY$5,'Salton Sea Accounting Model'!$C2:$C588,'Salton Sea Accounting Model'!$B2:$B588)</f>
        <v>186042</v>
      </c>
      <c r="AZ4" s="2">
        <f>LOOKUP(AZ$5,'Salton Sea Accounting Model'!$C2:$C588,'Salton Sea Accounting Model'!$B2:$B588)</f>
        <v>187726</v>
      </c>
      <c r="BA4" s="2">
        <f>LOOKUP(BA$5,'Salton Sea Accounting Model'!$C2:$C588,'Salton Sea Accounting Model'!$B2:$B588)</f>
        <v>189073</v>
      </c>
      <c r="BB4" s="2">
        <f>LOOKUP(BB$5,'Salton Sea Accounting Model'!$C2:$C588,'Salton Sea Accounting Model'!$B2:$B588)</f>
        <v>190376</v>
      </c>
      <c r="BC4" s="2">
        <f>LOOKUP(BC$5,'Salton Sea Accounting Model'!$C2:$C588,'Salton Sea Accounting Model'!$B2:$B588)</f>
        <v>191516</v>
      </c>
      <c r="BD4" s="2">
        <f>LOOKUP(BD$5,'Salton Sea Accounting Model'!$C2:$C588,'Salton Sea Accounting Model'!$B2:$B588)</f>
        <v>192255</v>
      </c>
      <c r="BE4" s="2">
        <f>LOOKUP(BE$5,'Salton Sea Accounting Model'!$C2:$C588,'Salton Sea Accounting Model'!$B2:$B588)</f>
        <v>192994</v>
      </c>
      <c r="BF4" s="2">
        <f>LOOKUP(BF$5,'Salton Sea Accounting Model'!$C2:$C588,'Salton Sea Accounting Model'!$B2:$B588)</f>
        <v>193364</v>
      </c>
      <c r="BG4" s="2">
        <f>LOOKUP(BG$5,'Salton Sea Accounting Model'!$C2:$C588,'Salton Sea Accounting Model'!$B2:$B588)</f>
        <v>193735</v>
      </c>
      <c r="BH4" s="2">
        <f>LOOKUP(BH$5,'Salton Sea Accounting Model'!$C2:$C588,'Salton Sea Accounting Model'!$B2:$B588)</f>
        <v>194105</v>
      </c>
      <c r="BI4" s="2">
        <f>LOOKUP(BI$5,'Salton Sea Accounting Model'!$C2:$C588,'Salton Sea Accounting Model'!$B2:$B588)</f>
        <v>194469</v>
      </c>
      <c r="BJ4" s="2">
        <f>LOOKUP(BJ$5,'Salton Sea Accounting Model'!$C2:$C588,'Salton Sea Accounting Model'!$B2:$B588)</f>
        <v>194841</v>
      </c>
      <c r="BK4" s="2">
        <f>LOOKUP(BK$5,'Salton Sea Accounting Model'!$C2:$C588,'Salton Sea Accounting Model'!$B2:$B588)</f>
        <v>194841</v>
      </c>
      <c r="BL4" s="2">
        <f>LOOKUP(BL$5,'Salton Sea Accounting Model'!$C2:$C588,'Salton Sea Accounting Model'!$B2:$B588)</f>
        <v>194841</v>
      </c>
      <c r="BM4" s="2">
        <f>LOOKUP(BM$5,'Salton Sea Accounting Model'!$C2:$C588,'Salton Sea Accounting Model'!$B2:$B588)</f>
        <v>194841</v>
      </c>
      <c r="BN4" s="2">
        <f>LOOKUP(BN$5,'Salton Sea Accounting Model'!$C2:$C588,'Salton Sea Accounting Model'!$B2:$B588)</f>
        <v>194469</v>
      </c>
      <c r="BO4" s="2">
        <f>LOOKUP(BO$5,'Salton Sea Accounting Model'!$C2:$C588,'Salton Sea Accounting Model'!$B2:$B588)</f>
        <v>194469</v>
      </c>
      <c r="BP4" s="2">
        <f>LOOKUP(BP$5,'Salton Sea Accounting Model'!$C2:$C588,'Salton Sea Accounting Model'!$B2:$B588)</f>
        <v>194105</v>
      </c>
      <c r="BQ4" s="2">
        <f>LOOKUP(BQ$5,'Salton Sea Accounting Model'!$C2:$C588,'Salton Sea Accounting Model'!$B2:$B588)</f>
        <v>193735</v>
      </c>
      <c r="BR4" s="2">
        <f>LOOKUP(BR$5,'Salton Sea Accounting Model'!$C2:$C588,'Salton Sea Accounting Model'!$B2:$B588)</f>
        <v>193735</v>
      </c>
      <c r="BS4" s="2">
        <f>LOOKUP(BS$5,'Salton Sea Accounting Model'!$C2:$C588,'Salton Sea Accounting Model'!$B2:$B588)</f>
        <v>193364</v>
      </c>
      <c r="BT4" s="2">
        <f>LOOKUP(BT$5,'Salton Sea Accounting Model'!$C2:$C588,'Salton Sea Accounting Model'!$B2:$B588)</f>
        <v>192994</v>
      </c>
      <c r="BU4" s="2">
        <f>LOOKUP(BU$5,'Salton Sea Accounting Model'!$C2:$C588,'Salton Sea Accounting Model'!$B2:$B588)</f>
        <v>192632</v>
      </c>
      <c r="BV4" s="2">
        <f>LOOKUP(BV$5,'Salton Sea Accounting Model'!$C2:$C588,'Salton Sea Accounting Model'!$B2:$B588)</f>
        <v>192255</v>
      </c>
      <c r="BW4" s="2">
        <f>LOOKUP(BW$5,'Salton Sea Accounting Model'!$C2:$C588,'Salton Sea Accounting Model'!$B2:$B588)</f>
        <v>191887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</v>
      </c>
      <c r="G5" s="13" t="s">
        <v>20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4917277.4522078903</v>
      </c>
      <c r="T5" s="2">
        <f t="shared" si="2"/>
        <v>4412317.9109763307</v>
      </c>
      <c r="U5" s="2">
        <f t="shared" si="2"/>
        <v>3957611.9318565219</v>
      </c>
      <c r="V5" s="2">
        <f t="shared" si="2"/>
        <v>3551657.5590466131</v>
      </c>
      <c r="W5" s="2">
        <f t="shared" si="2"/>
        <v>3191016.2589070722</v>
      </c>
      <c r="X5" s="2">
        <f t="shared" si="2"/>
        <v>2869074.6414573481</v>
      </c>
      <c r="Y5" s="2">
        <f t="shared" si="2"/>
        <v>2576027.6372174229</v>
      </c>
      <c r="Z5" s="2">
        <f t="shared" si="2"/>
        <v>2313366.3396479329</v>
      </c>
      <c r="AA5" s="2">
        <f t="shared" si="2"/>
        <v>2079131.2988471556</v>
      </c>
      <c r="AB5" s="2">
        <f t="shared" si="2"/>
        <v>1867792.4407671222</v>
      </c>
      <c r="AC5" s="2">
        <f t="shared" si="2"/>
        <v>1507712.7086804728</v>
      </c>
      <c r="AD5" s="2">
        <f t="shared" si="2"/>
        <v>1172712.8791544056</v>
      </c>
      <c r="AE5" s="2">
        <f t="shared" si="2"/>
        <v>864101.43907645531</v>
      </c>
      <c r="AF5" s="2">
        <f t="shared" si="2"/>
        <v>588848.73411373037</v>
      </c>
      <c r="AG5" s="2">
        <f t="shared" si="2"/>
        <v>349060.80219738919</v>
      </c>
      <c r="AH5" s="2">
        <f t="shared" si="2"/>
        <v>1051746.7105419873</v>
      </c>
      <c r="AI5" s="2">
        <f t="shared" si="2"/>
        <v>1477627.656871954</v>
      </c>
      <c r="AJ5" s="2">
        <f t="shared" si="2"/>
        <v>1812549.4665512831</v>
      </c>
      <c r="AK5" s="2">
        <f t="shared" si="2"/>
        <v>2081680.2555884428</v>
      </c>
      <c r="AL5" s="2">
        <f t="shared" si="2"/>
        <v>2292095.3556353841</v>
      </c>
      <c r="AM5" s="2">
        <f t="shared" si="2"/>
        <v>2001415.7316396758</v>
      </c>
      <c r="AN5" s="2">
        <f t="shared" si="2"/>
        <v>2263308.5094507956</v>
      </c>
      <c r="AO5" s="2">
        <f t="shared" si="2"/>
        <v>2494095.1399785131</v>
      </c>
      <c r="AP5" s="2">
        <f t="shared" si="2"/>
        <v>2698146.4347652714</v>
      </c>
      <c r="AQ5" s="2">
        <f t="shared" si="2"/>
        <v>2876863.428713846</v>
      </c>
      <c r="AR5" s="2">
        <f t="shared" si="2"/>
        <v>3035084.3347626356</v>
      </c>
      <c r="AS5" s="2">
        <f t="shared" si="2"/>
        <v>3174237.9629518995</v>
      </c>
      <c r="AT5" s="2">
        <f t="shared" si="2"/>
        <v>3296632.2591470778</v>
      </c>
      <c r="AU5" s="2">
        <f t="shared" si="2"/>
        <v>3457347.9869522229</v>
      </c>
      <c r="AV5" s="2">
        <f t="shared" si="2"/>
        <v>3598593.5869954117</v>
      </c>
      <c r="AW5" s="2">
        <f t="shared" si="2"/>
        <v>3721618.6779646166</v>
      </c>
      <c r="AX5" s="2">
        <f t="shared" si="2"/>
        <v>3828208.0008691293</v>
      </c>
      <c r="AY5" s="2">
        <f t="shared" si="2"/>
        <v>3915334.5253375811</v>
      </c>
      <c r="AZ5" s="2">
        <f t="shared" si="2"/>
        <v>3989386.6403630688</v>
      </c>
      <c r="BA5" s="2">
        <f t="shared" si="2"/>
        <v>4057106.4602848254</v>
      </c>
      <c r="BB5" s="2">
        <f t="shared" si="2"/>
        <v>4115293.5238502631</v>
      </c>
      <c r="BC5" s="2">
        <f t="shared" si="2"/>
        <v>4164142.1955918921</v>
      </c>
      <c r="BD5" s="2">
        <f t="shared" si="2"/>
        <v>4204494.1351169646</v>
      </c>
      <c r="BE5" s="2">
        <f t="shared" si="2"/>
        <v>4238493.0874258056</v>
      </c>
      <c r="BF5" s="2">
        <f t="shared" si="2"/>
        <v>4266094.0810569022</v>
      </c>
      <c r="BG5" s="2">
        <f t="shared" si="2"/>
        <v>4289266.7984694717</v>
      </c>
      <c r="BH5" s="2">
        <f t="shared" si="2"/>
        <v>4307960.828747591</v>
      </c>
      <c r="BI5" s="2">
        <f t="shared" si="2"/>
        <v>4322136.6398841571</v>
      </c>
      <c r="BJ5" s="2">
        <f t="shared" si="2"/>
        <v>4331781.8971441146</v>
      </c>
      <c r="BK5" s="2">
        <f t="shared" si="2"/>
        <v>4336808.1134306742</v>
      </c>
      <c r="BL5" s="2">
        <f t="shared" si="2"/>
        <v>4339201.2895662813</v>
      </c>
      <c r="BM5" s="2">
        <f t="shared" si="2"/>
        <v>4333684.0794031704</v>
      </c>
      <c r="BN5" s="2">
        <f t="shared" si="2"/>
        <v>4325443.8861660818</v>
      </c>
      <c r="BO5" s="2">
        <f t="shared" si="2"/>
        <v>4316469.2053404311</v>
      </c>
      <c r="BP5" s="2">
        <f t="shared" si="2"/>
        <v>4304681.5985177765</v>
      </c>
      <c r="BQ5" s="2">
        <f t="shared" si="2"/>
        <v>4292018.3354679719</v>
      </c>
      <c r="BR5" s="2">
        <f t="shared" si="2"/>
        <v>4278467.2425834863</v>
      </c>
      <c r="BS5" s="2">
        <f t="shared" si="2"/>
        <v>4261960.8140738718</v>
      </c>
      <c r="BT5" s="2">
        <f t="shared" si="2"/>
        <v>4244482.0791155482</v>
      </c>
      <c r="BU5" s="2">
        <f t="shared" si="2"/>
        <v>4225973.1046944195</v>
      </c>
      <c r="BV5" s="2">
        <f t="shared" ref="BV5:BW5" si="3" xml:space="preserve"> BU5 + BU6</f>
        <v>4206345.1888769958</v>
      </c>
      <c r="BW5" s="2">
        <f t="shared" si="3"/>
        <v>4185635.3548367219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-146868.22923190449</v>
      </c>
      <c r="E6" t="s">
        <v>23</v>
      </c>
      <c r="F6" t="s">
        <v>24</v>
      </c>
      <c r="G6" s="13" t="s">
        <v>25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-533942.86996490357</v>
      </c>
      <c r="S6" s="2">
        <f t="shared" si="4"/>
        <v>-504959.54123155994</v>
      </c>
      <c r="T6" s="2">
        <f t="shared" si="4"/>
        <v>-454705.97911980876</v>
      </c>
      <c r="U6" s="2">
        <f t="shared" si="4"/>
        <v>-405954.37280990905</v>
      </c>
      <c r="V6" s="2">
        <f t="shared" si="4"/>
        <v>-360641.30013954081</v>
      </c>
      <c r="W6" s="2">
        <f t="shared" si="4"/>
        <v>-321941.61744972423</v>
      </c>
      <c r="X6" s="2">
        <f t="shared" si="4"/>
        <v>-293047.00423992542</v>
      </c>
      <c r="Y6" s="2">
        <f t="shared" si="4"/>
        <v>-262661.29756949015</v>
      </c>
      <c r="Z6" s="2">
        <f t="shared" si="4"/>
        <v>-234235.04080077715</v>
      </c>
      <c r="AA6" s="2">
        <f t="shared" si="4"/>
        <v>-211338.85808003345</v>
      </c>
      <c r="AB6" s="2">
        <f t="shared" si="4"/>
        <v>-360079.73208664951</v>
      </c>
      <c r="AC6" s="2">
        <f t="shared" si="4"/>
        <v>-334999.82952606736</v>
      </c>
      <c r="AD6" s="2">
        <f t="shared" si="4"/>
        <v>-308611.44007795025</v>
      </c>
      <c r="AE6" s="2">
        <f t="shared" si="4"/>
        <v>-275252.70496272494</v>
      </c>
      <c r="AF6" s="2">
        <f t="shared" si="4"/>
        <v>-239787.93191634119</v>
      </c>
      <c r="AG6" s="2">
        <f t="shared" si="4"/>
        <v>702685.90834459814</v>
      </c>
      <c r="AH6" s="2">
        <f t="shared" si="4"/>
        <v>425880.94632996665</v>
      </c>
      <c r="AI6" s="2">
        <f t="shared" si="4"/>
        <v>334921.80967932916</v>
      </c>
      <c r="AJ6" s="2">
        <f t="shared" si="4"/>
        <v>269130.78903715964</v>
      </c>
      <c r="AK6" s="2">
        <f t="shared" si="4"/>
        <v>210415.10004694154</v>
      </c>
      <c r="AL6" s="2">
        <f t="shared" si="4"/>
        <v>-290679.62399570842</v>
      </c>
      <c r="AM6" s="2">
        <f t="shared" si="4"/>
        <v>261892.7778111198</v>
      </c>
      <c r="AN6" s="2">
        <f t="shared" si="4"/>
        <v>230786.63052771753</v>
      </c>
      <c r="AO6" s="2">
        <f t="shared" si="4"/>
        <v>204051.29478675826</v>
      </c>
      <c r="AP6" s="2">
        <f t="shared" si="4"/>
        <v>178716.99394857488</v>
      </c>
      <c r="AQ6" s="2">
        <f t="shared" si="4"/>
        <v>158220.90604878962</v>
      </c>
      <c r="AR6" s="2">
        <f t="shared" si="4"/>
        <v>139153.62818926387</v>
      </c>
      <c r="AS6" s="2">
        <f t="shared" si="4"/>
        <v>122394.29619517806</v>
      </c>
      <c r="AT6" s="2">
        <f t="shared" si="4"/>
        <v>160715.72780514532</v>
      </c>
      <c r="AU6" s="2">
        <f t="shared" si="4"/>
        <v>141245.60004318855</v>
      </c>
      <c r="AV6" s="2">
        <f t="shared" si="4"/>
        <v>123025.09096920514</v>
      </c>
      <c r="AW6" s="2">
        <f t="shared" si="4"/>
        <v>106589.32290451275</v>
      </c>
      <c r="AX6" s="2">
        <f t="shared" si="4"/>
        <v>87126.524468451738</v>
      </c>
      <c r="AY6" s="2">
        <f t="shared" si="4"/>
        <v>74052.115025487728</v>
      </c>
      <c r="AZ6" s="2">
        <f t="shared" si="4"/>
        <v>67719.819921756396</v>
      </c>
      <c r="BA6" s="2">
        <f t="shared" si="4"/>
        <v>58187.063565437915</v>
      </c>
      <c r="BB6" s="2">
        <f t="shared" si="4"/>
        <v>48848.671741628787</v>
      </c>
      <c r="BC6" s="2">
        <f t="shared" si="4"/>
        <v>40351.939525072463</v>
      </c>
      <c r="BD6" s="2">
        <f t="shared" si="4"/>
        <v>33998.95230884105</v>
      </c>
      <c r="BE6" s="2">
        <f t="shared" si="4"/>
        <v>27600.993631096091</v>
      </c>
      <c r="BF6" s="2">
        <f t="shared" si="4"/>
        <v>23172.717412569327</v>
      </c>
      <c r="BG6" s="2">
        <f t="shared" si="4"/>
        <v>18694.030278119259</v>
      </c>
      <c r="BH6" s="2">
        <f t="shared" si="4"/>
        <v>14175.811136566103</v>
      </c>
      <c r="BI6" s="2">
        <f t="shared" si="4"/>
        <v>9645.257259957958</v>
      </c>
      <c r="BJ6" s="2">
        <f t="shared" si="4"/>
        <v>5026.2162865595892</v>
      </c>
      <c r="BK6" s="2">
        <f t="shared" si="4"/>
        <v>2393.1761356072966</v>
      </c>
      <c r="BL6" s="2">
        <f t="shared" si="4"/>
        <v>-5517.2101631106343</v>
      </c>
      <c r="BM6" s="2">
        <f t="shared" si="4"/>
        <v>-8240.1932370888535</v>
      </c>
      <c r="BN6" s="2">
        <f t="shared" si="4"/>
        <v>-8974.6808256504592</v>
      </c>
      <c r="BO6" s="2">
        <f t="shared" si="4"/>
        <v>-11787.606822654838</v>
      </c>
      <c r="BP6" s="2">
        <f t="shared" si="4"/>
        <v>-12663.263049805071</v>
      </c>
      <c r="BQ6" s="2">
        <f t="shared" si="4"/>
        <v>-13551.09288448561</v>
      </c>
      <c r="BR6" s="2">
        <f t="shared" si="4"/>
        <v>-16506.42850961443</v>
      </c>
      <c r="BS6" s="2">
        <f t="shared" si="4"/>
        <v>-17478.73495832365</v>
      </c>
      <c r="BT6" s="2">
        <f t="shared" si="4"/>
        <v>-18508.974421128631</v>
      </c>
      <c r="BU6" s="2">
        <f t="shared" si="4"/>
        <v>-19627.915817423258</v>
      </c>
      <c r="BV6" s="2">
        <f t="shared" ref="BV6:BW6" si="5" xml:space="preserve"> SUM(BV13:BV18) - SUM(BV19:BV21)</f>
        <v>-20709.834040274145</v>
      </c>
      <c r="BW6" s="2">
        <f t="shared" si="5"/>
        <v>-21893.415749198291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75000</v>
      </c>
      <c r="E9" t="s">
        <v>23</v>
      </c>
      <c r="F9" t="s">
        <v>29</v>
      </c>
      <c r="G9" s="13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75" ht="15">
      <c r="A10" s="10"/>
      <c r="B10" s="10" t="s">
        <v>31</v>
      </c>
      <c r="C10">
        <v>2010</v>
      </c>
      <c r="D10" s="2">
        <v>12000</v>
      </c>
      <c r="E10" t="s">
        <v>23</v>
      </c>
      <c r="F10" t="s">
        <v>29</v>
      </c>
      <c r="G10" s="13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75" ht="15">
      <c r="A11" s="10"/>
      <c r="B11" s="10" t="s">
        <v>32</v>
      </c>
      <c r="C11">
        <v>2010</v>
      </c>
      <c r="D11" s="2">
        <v>25</v>
      </c>
      <c r="E11" t="s">
        <v>23</v>
      </c>
      <c r="F11" t="s">
        <v>29</v>
      </c>
      <c r="G11" s="13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300000</v>
      </c>
      <c r="S11" s="2">
        <v>300000</v>
      </c>
      <c r="T11" s="2">
        <v>300000</v>
      </c>
      <c r="U11" s="2">
        <v>300000</v>
      </c>
      <c r="V11" s="2">
        <v>300000</v>
      </c>
      <c r="W11" s="2">
        <v>300000</v>
      </c>
      <c r="X11" s="2">
        <v>300000</v>
      </c>
      <c r="Y11" s="2">
        <v>300000</v>
      </c>
      <c r="Z11" s="2">
        <v>300000</v>
      </c>
      <c r="AA11" s="2">
        <v>300000</v>
      </c>
      <c r="AB11" s="2">
        <v>300000</v>
      </c>
      <c r="AC11" s="2">
        <v>300000</v>
      </c>
      <c r="AD11" s="2">
        <v>300000</v>
      </c>
      <c r="AE11" s="2">
        <v>300000</v>
      </c>
      <c r="AF11" s="2">
        <v>300000</v>
      </c>
      <c r="AG11" s="2">
        <v>300000</v>
      </c>
      <c r="AH11" s="2">
        <v>300000</v>
      </c>
      <c r="AI11" s="2">
        <v>300000</v>
      </c>
      <c r="AJ11" s="2">
        <v>300000</v>
      </c>
      <c r="AK11" s="2">
        <v>300000</v>
      </c>
      <c r="AL11" s="2">
        <v>300000</v>
      </c>
      <c r="AM11" s="2">
        <v>300000</v>
      </c>
      <c r="AN11" s="2">
        <v>300000</v>
      </c>
      <c r="AO11" s="2">
        <v>300000</v>
      </c>
      <c r="AP11" s="2">
        <v>300000</v>
      </c>
      <c r="AQ11" s="2">
        <v>300000</v>
      </c>
      <c r="AR11" s="2">
        <v>300000</v>
      </c>
      <c r="AS11" s="2">
        <v>300000</v>
      </c>
      <c r="AT11" s="2">
        <v>300000</v>
      </c>
      <c r="AU11" s="2">
        <v>300000</v>
      </c>
      <c r="AV11" s="2">
        <v>300000</v>
      </c>
      <c r="AW11" s="2">
        <v>300000</v>
      </c>
      <c r="AX11" s="2">
        <v>300000</v>
      </c>
      <c r="AY11" s="2">
        <v>300000</v>
      </c>
      <c r="AZ11" s="2">
        <v>300000</v>
      </c>
      <c r="BA11" s="2">
        <v>300000</v>
      </c>
      <c r="BB11" s="2">
        <v>300000</v>
      </c>
      <c r="BC11" s="2">
        <v>300000</v>
      </c>
      <c r="BD11" s="2">
        <v>300000</v>
      </c>
      <c r="BE11" s="2">
        <v>300000</v>
      </c>
      <c r="BF11" s="2">
        <v>300000</v>
      </c>
      <c r="BG11" s="2">
        <v>300000</v>
      </c>
      <c r="BH11" s="2">
        <v>300000</v>
      </c>
      <c r="BI11" s="2">
        <v>300000</v>
      </c>
      <c r="BJ11" s="2">
        <v>300000</v>
      </c>
      <c r="BK11" s="2">
        <v>300000</v>
      </c>
      <c r="BL11" s="2">
        <v>300000</v>
      </c>
      <c r="BM11" s="2">
        <v>300000</v>
      </c>
      <c r="BN11" s="2">
        <v>300000</v>
      </c>
      <c r="BO11" s="2">
        <v>300000</v>
      </c>
      <c r="BP11" s="2">
        <v>300000</v>
      </c>
      <c r="BQ11" s="2">
        <v>300000</v>
      </c>
      <c r="BR11" s="2">
        <v>300000</v>
      </c>
      <c r="BS11" s="2">
        <v>300000</v>
      </c>
      <c r="BT11" s="2">
        <v>300000</v>
      </c>
      <c r="BU11" s="2">
        <v>300000</v>
      </c>
      <c r="BV11" s="2">
        <v>300000</v>
      </c>
      <c r="BW11" s="2">
        <v>300000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2" si="10" xml:space="preserve"> $D12</f>
        <v>1</v>
      </c>
      <c r="J12" s="5">
        <f t="shared" si="10"/>
        <v>1</v>
      </c>
      <c r="K12" s="5">
        <f t="shared" si="10"/>
        <v>1</v>
      </c>
      <c r="L12" s="5">
        <f t="shared" si="10"/>
        <v>1</v>
      </c>
      <c r="M12" s="5">
        <f t="shared" si="10"/>
        <v>1</v>
      </c>
      <c r="N12" s="5">
        <f t="shared" si="10"/>
        <v>1</v>
      </c>
      <c r="O12" s="5">
        <f t="shared" si="10"/>
        <v>1</v>
      </c>
      <c r="P12" s="5">
        <f t="shared" si="10"/>
        <v>1</v>
      </c>
      <c r="Q12" s="5">
        <f t="shared" si="10"/>
        <v>1</v>
      </c>
      <c r="R12" s="5">
        <f t="shared" si="10"/>
        <v>1</v>
      </c>
      <c r="S12" s="5">
        <f t="shared" si="10"/>
        <v>1</v>
      </c>
      <c r="T12" s="5">
        <f t="shared" si="10"/>
        <v>1</v>
      </c>
      <c r="U12" s="5">
        <f t="shared" si="10"/>
        <v>1</v>
      </c>
      <c r="V12" s="5">
        <f t="shared" si="10"/>
        <v>1</v>
      </c>
      <c r="W12" s="5">
        <f t="shared" si="10"/>
        <v>1</v>
      </c>
      <c r="X12" s="5">
        <f t="shared" si="10"/>
        <v>1</v>
      </c>
      <c r="Y12" s="5">
        <f t="shared" si="10"/>
        <v>1</v>
      </c>
      <c r="Z12" s="5">
        <f t="shared" si="10"/>
        <v>1</v>
      </c>
      <c r="AA12" s="5">
        <f t="shared" si="10"/>
        <v>1</v>
      </c>
      <c r="AB12" s="5">
        <f t="shared" si="10"/>
        <v>1</v>
      </c>
      <c r="AC12" s="5">
        <f t="shared" si="10"/>
        <v>1</v>
      </c>
      <c r="AD12" s="5">
        <f t="shared" si="10"/>
        <v>1</v>
      </c>
      <c r="AE12" s="5">
        <f t="shared" si="10"/>
        <v>1</v>
      </c>
      <c r="AF12" s="5">
        <f t="shared" si="10"/>
        <v>1</v>
      </c>
      <c r="AG12" s="5">
        <f t="shared" si="10"/>
        <v>1</v>
      </c>
      <c r="AH12" s="5">
        <f t="shared" si="10"/>
        <v>1</v>
      </c>
      <c r="AI12" s="5">
        <f t="shared" si="10"/>
        <v>1</v>
      </c>
      <c r="AJ12" s="5">
        <f t="shared" si="10"/>
        <v>1</v>
      </c>
      <c r="AK12" s="5">
        <f t="shared" si="10"/>
        <v>1</v>
      </c>
      <c r="AL12" s="5">
        <f t="shared" si="10"/>
        <v>1</v>
      </c>
      <c r="AM12" s="5">
        <f t="shared" si="10"/>
        <v>1</v>
      </c>
      <c r="AN12" s="5">
        <f t="shared" si="10"/>
        <v>1</v>
      </c>
      <c r="AO12" s="5">
        <f t="shared" si="10"/>
        <v>1</v>
      </c>
      <c r="AP12" s="5">
        <f t="shared" si="10"/>
        <v>1</v>
      </c>
      <c r="AQ12" s="5">
        <f t="shared" si="10"/>
        <v>1</v>
      </c>
      <c r="AR12" s="5">
        <f t="shared" si="10"/>
        <v>1</v>
      </c>
      <c r="AS12" s="5">
        <f t="shared" si="10"/>
        <v>1</v>
      </c>
      <c r="AT12" s="5">
        <f t="shared" si="10"/>
        <v>1</v>
      </c>
      <c r="AU12" s="5">
        <f t="shared" si="10"/>
        <v>1</v>
      </c>
      <c r="AV12" s="5">
        <f t="shared" si="10"/>
        <v>1</v>
      </c>
      <c r="AW12" s="5">
        <f t="shared" si="10"/>
        <v>1</v>
      </c>
      <c r="AX12" s="5">
        <f t="shared" si="10"/>
        <v>1</v>
      </c>
      <c r="AY12" s="5">
        <f t="shared" si="10"/>
        <v>1</v>
      </c>
      <c r="AZ12" s="5">
        <f t="shared" si="10"/>
        <v>1</v>
      </c>
      <c r="BA12" s="5">
        <f t="shared" si="10"/>
        <v>1</v>
      </c>
      <c r="BB12" s="5">
        <f t="shared" si="10"/>
        <v>1</v>
      </c>
      <c r="BC12" s="5">
        <f t="shared" si="10"/>
        <v>1</v>
      </c>
      <c r="BD12" s="5">
        <f t="shared" si="10"/>
        <v>1</v>
      </c>
      <c r="BE12" s="5">
        <f t="shared" si="10"/>
        <v>1</v>
      </c>
      <c r="BF12" s="5">
        <f t="shared" si="10"/>
        <v>1</v>
      </c>
      <c r="BG12" s="5">
        <f t="shared" si="10"/>
        <v>1</v>
      </c>
      <c r="BH12" s="5">
        <f t="shared" si="10"/>
        <v>1</v>
      </c>
      <c r="BI12" s="5">
        <f t="shared" si="10"/>
        <v>1</v>
      </c>
      <c r="BJ12" s="5">
        <f t="shared" si="10"/>
        <v>1</v>
      </c>
      <c r="BK12" s="5">
        <f t="shared" si="10"/>
        <v>1</v>
      </c>
      <c r="BL12" s="5">
        <f t="shared" si="10"/>
        <v>1</v>
      </c>
      <c r="BM12" s="5">
        <f t="shared" si="10"/>
        <v>1</v>
      </c>
      <c r="BN12" s="5">
        <f t="shared" si="10"/>
        <v>1</v>
      </c>
      <c r="BO12" s="5">
        <f t="shared" si="10"/>
        <v>1</v>
      </c>
      <c r="BP12" s="5">
        <f t="shared" si="10"/>
        <v>1</v>
      </c>
      <c r="BQ12" s="5">
        <f t="shared" si="10"/>
        <v>1</v>
      </c>
      <c r="BR12" s="5">
        <f t="shared" si="10"/>
        <v>1</v>
      </c>
      <c r="BS12" s="5">
        <f t="shared" si="10"/>
        <v>1</v>
      </c>
      <c r="BT12" s="5">
        <f t="shared" si="10"/>
        <v>1</v>
      </c>
      <c r="BU12" s="5">
        <f t="shared" ref="BU12:BW12" si="11" xml:space="preserve"> $D12</f>
        <v>1</v>
      </c>
      <c r="BV12" s="5">
        <f t="shared" si="11"/>
        <v>1</v>
      </c>
      <c r="BW12" s="5">
        <f t="shared" si="11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80282</v>
      </c>
      <c r="E13" t="s">
        <v>23</v>
      </c>
      <c r="F13" t="s">
        <v>29</v>
      </c>
      <c r="G13" s="13" t="s">
        <v>36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603518</v>
      </c>
      <c r="S14" s="2">
        <f t="shared" si="12"/>
        <v>585018</v>
      </c>
      <c r="T14" s="2">
        <f t="shared" si="12"/>
        <v>581518</v>
      </c>
      <c r="U14" s="2">
        <f t="shared" si="12"/>
        <v>578018</v>
      </c>
      <c r="V14" s="2">
        <f t="shared" si="12"/>
        <v>572018</v>
      </c>
      <c r="W14" s="2">
        <f t="shared" si="12"/>
        <v>566018</v>
      </c>
      <c r="X14" s="2">
        <f t="shared" si="12"/>
        <v>560018</v>
      </c>
      <c r="Y14" s="2">
        <f t="shared" si="12"/>
        <v>559018</v>
      </c>
      <c r="Z14" s="2">
        <f t="shared" si="12"/>
        <v>558018</v>
      </c>
      <c r="AA14" s="2">
        <f t="shared" si="12"/>
        <v>557018</v>
      </c>
      <c r="AB14" s="2">
        <f t="shared" si="12"/>
        <v>556018</v>
      </c>
      <c r="AC14" s="2">
        <f t="shared" si="12"/>
        <v>555018</v>
      </c>
      <c r="AD14" s="2">
        <f t="shared" si="12"/>
        <v>554018</v>
      </c>
      <c r="AE14" s="2">
        <f t="shared" si="12"/>
        <v>553018</v>
      </c>
      <c r="AF14" s="2">
        <f t="shared" si="12"/>
        <v>552018</v>
      </c>
      <c r="AG14" s="2">
        <f t="shared" si="12"/>
        <v>551018</v>
      </c>
      <c r="AH14" s="2">
        <f t="shared" si="12"/>
        <v>550018</v>
      </c>
      <c r="AI14" s="2">
        <f t="shared" si="12"/>
        <v>549018</v>
      </c>
      <c r="AJ14" s="2">
        <f t="shared" si="12"/>
        <v>548018</v>
      </c>
      <c r="AK14" s="2">
        <f t="shared" si="12"/>
        <v>547018</v>
      </c>
      <c r="AL14" s="2">
        <f t="shared" si="12"/>
        <v>546018</v>
      </c>
      <c r="AM14" s="2">
        <f t="shared" si="12"/>
        <v>545018</v>
      </c>
      <c r="AN14" s="2">
        <f t="shared" si="12"/>
        <v>544018</v>
      </c>
      <c r="AO14" s="2">
        <f t="shared" si="12"/>
        <v>543018</v>
      </c>
      <c r="AP14" s="2">
        <f t="shared" si="12"/>
        <v>542018</v>
      </c>
      <c r="AQ14" s="2">
        <f t="shared" si="12"/>
        <v>541018</v>
      </c>
      <c r="AR14" s="2">
        <f t="shared" si="12"/>
        <v>540018</v>
      </c>
      <c r="AS14" s="2">
        <f t="shared" si="12"/>
        <v>539018</v>
      </c>
      <c r="AT14" s="2">
        <f t="shared" si="12"/>
        <v>591018</v>
      </c>
      <c r="AU14" s="2">
        <f t="shared" si="12"/>
        <v>590018</v>
      </c>
      <c r="AV14" s="2">
        <f t="shared" si="12"/>
        <v>589018</v>
      </c>
      <c r="AW14" s="2">
        <f t="shared" si="12"/>
        <v>588018</v>
      </c>
      <c r="AX14" s="2">
        <f t="shared" si="12"/>
        <v>587018</v>
      </c>
      <c r="AY14" s="2">
        <f t="shared" si="12"/>
        <v>586018</v>
      </c>
      <c r="AZ14" s="2">
        <f t="shared" si="12"/>
        <v>585018</v>
      </c>
      <c r="BA14" s="2">
        <f t="shared" si="12"/>
        <v>584018</v>
      </c>
      <c r="BB14" s="2">
        <f t="shared" si="12"/>
        <v>583018</v>
      </c>
      <c r="BC14" s="2">
        <f t="shared" si="12"/>
        <v>582018</v>
      </c>
      <c r="BD14" s="2">
        <f t="shared" si="12"/>
        <v>581018</v>
      </c>
      <c r="BE14" s="2">
        <f t="shared" si="12"/>
        <v>580018</v>
      </c>
      <c r="BF14" s="2">
        <f t="shared" si="12"/>
        <v>579018</v>
      </c>
      <c r="BG14" s="2">
        <f t="shared" si="12"/>
        <v>578018</v>
      </c>
      <c r="BH14" s="2">
        <f t="shared" si="12"/>
        <v>577018</v>
      </c>
      <c r="BI14" s="2">
        <f t="shared" si="12"/>
        <v>576018</v>
      </c>
      <c r="BJ14" s="2">
        <f t="shared" si="12"/>
        <v>575018</v>
      </c>
      <c r="BK14" s="2">
        <f t="shared" si="12"/>
        <v>574018</v>
      </c>
      <c r="BL14" s="2">
        <f t="shared" si="12"/>
        <v>573018</v>
      </c>
      <c r="BM14" s="2">
        <f t="shared" si="12"/>
        <v>572018</v>
      </c>
      <c r="BN14" s="2">
        <f t="shared" si="12"/>
        <v>571018</v>
      </c>
      <c r="BO14" s="2">
        <f t="shared" si="12"/>
        <v>570018</v>
      </c>
      <c r="BP14" s="2">
        <f t="shared" si="12"/>
        <v>569018</v>
      </c>
      <c r="BQ14" s="2">
        <f t="shared" si="12"/>
        <v>568018</v>
      </c>
      <c r="BR14" s="2">
        <f t="shared" si="12"/>
        <v>567018</v>
      </c>
      <c r="BS14" s="2">
        <f t="shared" si="12"/>
        <v>566018</v>
      </c>
      <c r="BT14" s="2">
        <f t="shared" si="12"/>
        <v>565018</v>
      </c>
      <c r="BU14" s="2">
        <f t="shared" si="12"/>
        <v>564018</v>
      </c>
      <c r="BV14" s="2">
        <f t="shared" ref="BV14:BW14" si="13">$D14 - BV12*SUM(BV7:BV11)</f>
        <v>563018</v>
      </c>
      <c r="BW14" s="2">
        <f t="shared" si="13"/>
        <v>562018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31359.42666666667</v>
      </c>
      <c r="T15" s="2">
        <f t="shared" si="15"/>
        <v>30088.44666666667</v>
      </c>
      <c r="U15" s="2">
        <f t="shared" si="15"/>
        <v>28651.866666666669</v>
      </c>
      <c r="V15" s="2">
        <f t="shared" si="15"/>
        <v>27347.000000000004</v>
      </c>
      <c r="W15" s="2">
        <f t="shared" si="15"/>
        <v>26203.440000000002</v>
      </c>
      <c r="X15" s="2">
        <f t="shared" si="15"/>
        <v>25322.54</v>
      </c>
      <c r="Y15" s="2">
        <f t="shared" si="15"/>
        <v>24520.760000000002</v>
      </c>
      <c r="Z15" s="2">
        <f t="shared" si="15"/>
        <v>23753.633333333335</v>
      </c>
      <c r="AA15" s="2">
        <f t="shared" si="15"/>
        <v>23035.726666666669</v>
      </c>
      <c r="AB15" s="2">
        <f t="shared" si="15"/>
        <v>22346.646666666667</v>
      </c>
      <c r="AC15" s="2">
        <f t="shared" si="15"/>
        <v>21046.38</v>
      </c>
      <c r="AD15" s="2">
        <f t="shared" si="15"/>
        <v>19655.953333333335</v>
      </c>
      <c r="AE15" s="2">
        <f t="shared" si="15"/>
        <v>17992.900000000001</v>
      </c>
      <c r="AF15" s="2">
        <f t="shared" si="15"/>
        <v>16086.046666666669</v>
      </c>
      <c r="AG15" s="2">
        <f t="shared" si="15"/>
        <v>13610.633333333335</v>
      </c>
      <c r="AH15" s="2">
        <f t="shared" si="15"/>
        <v>19044.000000000004</v>
      </c>
      <c r="AI15" s="2">
        <f t="shared" si="15"/>
        <v>20942.726666666669</v>
      </c>
      <c r="AJ15" s="2">
        <f t="shared" si="15"/>
        <v>22143.633333333335</v>
      </c>
      <c r="AK15" s="2">
        <f t="shared" si="15"/>
        <v>23035.726666666669</v>
      </c>
      <c r="AL15" s="2">
        <f t="shared" si="15"/>
        <v>23707.020000000004</v>
      </c>
      <c r="AM15" s="2">
        <f t="shared" si="15"/>
        <v>22793.76666666667</v>
      </c>
      <c r="AN15" s="2">
        <f t="shared" si="15"/>
        <v>23613.333333333336</v>
      </c>
      <c r="AO15" s="2">
        <f t="shared" si="15"/>
        <v>24302.873333333337</v>
      </c>
      <c r="AP15" s="2">
        <f t="shared" si="15"/>
        <v>24824.820000000003</v>
      </c>
      <c r="AQ15" s="2">
        <f t="shared" si="15"/>
        <v>25322.54</v>
      </c>
      <c r="AR15" s="2">
        <f t="shared" si="15"/>
        <v>25773.800000000003</v>
      </c>
      <c r="AS15" s="2">
        <f t="shared" si="15"/>
        <v>26153.60666666667</v>
      </c>
      <c r="AT15" s="2">
        <f t="shared" si="15"/>
        <v>26513.020000000004</v>
      </c>
      <c r="AU15" s="2">
        <f t="shared" si="15"/>
        <v>27006.44666666667</v>
      </c>
      <c r="AV15" s="2">
        <f t="shared" si="15"/>
        <v>27463.380000000005</v>
      </c>
      <c r="AW15" s="2">
        <f t="shared" si="15"/>
        <v>27868.94666666667</v>
      </c>
      <c r="AX15" s="2">
        <f t="shared" si="15"/>
        <v>28219.466666666671</v>
      </c>
      <c r="AY15" s="2">
        <f t="shared" si="15"/>
        <v>28526.440000000002</v>
      </c>
      <c r="AZ15" s="2">
        <f t="shared" si="15"/>
        <v>28784.653333333335</v>
      </c>
      <c r="BA15" s="2">
        <f t="shared" si="15"/>
        <v>28991.193333333336</v>
      </c>
      <c r="BB15" s="2">
        <f t="shared" si="15"/>
        <v>29190.986666666671</v>
      </c>
      <c r="BC15" s="2">
        <f t="shared" si="15"/>
        <v>29365.78666666667</v>
      </c>
      <c r="BD15" s="2">
        <f t="shared" si="15"/>
        <v>29479.100000000002</v>
      </c>
      <c r="BE15" s="2">
        <f t="shared" si="15"/>
        <v>29592.413333333338</v>
      </c>
      <c r="BF15" s="2">
        <f t="shared" si="15"/>
        <v>29649.146666666671</v>
      </c>
      <c r="BG15" s="2">
        <f t="shared" si="15"/>
        <v>29706.033333333336</v>
      </c>
      <c r="BH15" s="2">
        <f t="shared" si="15"/>
        <v>29762.76666666667</v>
      </c>
      <c r="BI15" s="2">
        <f t="shared" si="15"/>
        <v>29818.58</v>
      </c>
      <c r="BJ15" s="2">
        <f t="shared" si="15"/>
        <v>29875.620000000003</v>
      </c>
      <c r="BK15" s="2">
        <f t="shared" si="15"/>
        <v>29875.620000000003</v>
      </c>
      <c r="BL15" s="2">
        <f t="shared" si="15"/>
        <v>29875.620000000003</v>
      </c>
      <c r="BM15" s="2">
        <f t="shared" si="15"/>
        <v>29875.620000000003</v>
      </c>
      <c r="BN15" s="2">
        <f t="shared" si="15"/>
        <v>29818.58</v>
      </c>
      <c r="BO15" s="2">
        <f t="shared" si="15"/>
        <v>29818.58</v>
      </c>
      <c r="BP15" s="2">
        <f t="shared" si="15"/>
        <v>29762.76666666667</v>
      </c>
      <c r="BQ15" s="2">
        <f t="shared" si="15"/>
        <v>29706.033333333336</v>
      </c>
      <c r="BR15" s="2">
        <f t="shared" si="15"/>
        <v>29706.033333333336</v>
      </c>
      <c r="BS15" s="2">
        <f t="shared" si="15"/>
        <v>29649.146666666671</v>
      </c>
      <c r="BT15" s="2">
        <f t="shared" si="15"/>
        <v>29592.413333333338</v>
      </c>
      <c r="BU15" s="2">
        <f t="shared" si="15"/>
        <v>29536.906666666669</v>
      </c>
      <c r="BV15" s="2">
        <f t="shared" si="15"/>
        <v>29479.100000000002</v>
      </c>
      <c r="BW15" s="2">
        <f t="shared" si="15"/>
        <v>29422.673333333336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7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7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f t="shared" si="17"/>
        <v>0</v>
      </c>
      <c r="AC17" s="2">
        <f t="shared" si="17"/>
        <v>0</v>
      </c>
      <c r="AD17" s="2">
        <f t="shared" si="17"/>
        <v>0</v>
      </c>
      <c r="AE17" s="2">
        <f t="shared" si="17"/>
        <v>0</v>
      </c>
      <c r="AF17" s="2">
        <f t="shared" si="17"/>
        <v>0</v>
      </c>
      <c r="AG17" s="2">
        <v>900000</v>
      </c>
      <c r="AH17" s="2">
        <v>900000</v>
      </c>
      <c r="AI17" s="2">
        <v>900000</v>
      </c>
      <c r="AJ17" s="2">
        <v>900000</v>
      </c>
      <c r="AK17" s="2">
        <v>900000</v>
      </c>
      <c r="AL17" s="2">
        <v>450000</v>
      </c>
      <c r="AM17" s="2">
        <v>900000</v>
      </c>
      <c r="AN17" s="2">
        <v>900000</v>
      </c>
      <c r="AO17" s="2">
        <v>900000</v>
      </c>
      <c r="AP17" s="2">
        <v>900000</v>
      </c>
      <c r="AQ17" s="2">
        <v>900000</v>
      </c>
      <c r="AR17" s="2">
        <v>900000</v>
      </c>
      <c r="AS17" s="2">
        <v>900000</v>
      </c>
      <c r="AT17" s="2">
        <v>900000</v>
      </c>
      <c r="AU17" s="2">
        <v>900000</v>
      </c>
      <c r="AV17" s="2">
        <v>900000</v>
      </c>
      <c r="AW17" s="2">
        <v>900000</v>
      </c>
      <c r="AX17" s="2">
        <v>900000</v>
      </c>
      <c r="AY17" s="2">
        <v>900000</v>
      </c>
      <c r="AZ17" s="2">
        <v>900000</v>
      </c>
      <c r="BA17" s="2">
        <v>900000</v>
      </c>
      <c r="BB17" s="2">
        <v>900000</v>
      </c>
      <c r="BC17" s="2">
        <v>900000</v>
      </c>
      <c r="BD17" s="2">
        <v>900000</v>
      </c>
      <c r="BE17" s="2">
        <v>900000</v>
      </c>
      <c r="BF17" s="2">
        <v>900000</v>
      </c>
      <c r="BG17" s="2">
        <v>900000</v>
      </c>
      <c r="BH17" s="2">
        <v>900000</v>
      </c>
      <c r="BI17" s="2">
        <v>900000</v>
      </c>
      <c r="BJ17" s="2">
        <v>900000</v>
      </c>
      <c r="BK17" s="2">
        <v>900000</v>
      </c>
      <c r="BL17" s="2">
        <v>900000</v>
      </c>
      <c r="BM17" s="2">
        <v>900000</v>
      </c>
      <c r="BN17" s="2">
        <v>900000</v>
      </c>
      <c r="BO17" s="2">
        <v>900000</v>
      </c>
      <c r="BP17" s="2">
        <v>900000</v>
      </c>
      <c r="BQ17" s="2">
        <v>900000</v>
      </c>
      <c r="BR17" s="2">
        <v>900000</v>
      </c>
      <c r="BS17" s="2">
        <v>900000</v>
      </c>
      <c r="BT17" s="2">
        <v>900000</v>
      </c>
      <c r="BU17" s="2">
        <v>900000</v>
      </c>
      <c r="BV17" s="2">
        <v>900000</v>
      </c>
      <c r="BW17" s="2">
        <v>900000</v>
      </c>
    </row>
    <row r="18" spans="1:75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F18" s="2">
        <v>21283</v>
      </c>
      <c r="G18" s="13" t="s">
        <v>56</v>
      </c>
      <c r="H18" s="2">
        <f t="shared" ref="H18:Q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v>0</v>
      </c>
      <c r="S18" s="2">
        <v>0</v>
      </c>
      <c r="T18" s="2">
        <v>0</v>
      </c>
      <c r="U18" s="2">
        <v>21282.577831507697</v>
      </c>
      <c r="V18" s="2">
        <v>42614.302043694166</v>
      </c>
      <c r="W18" s="2">
        <v>63995.172636559415</v>
      </c>
      <c r="X18" s="2">
        <v>85425.189610103436</v>
      </c>
      <c r="Y18" s="2">
        <v>106906.29823762811</v>
      </c>
      <c r="Z18" s="2">
        <v>128436.55324583157</v>
      </c>
      <c r="AA18" s="2">
        <v>150017.89990801571</v>
      </c>
      <c r="AB18" s="2">
        <v>1391.6608454207858</v>
      </c>
      <c r="AC18" s="2">
        <v>1794.5582573604152</v>
      </c>
      <c r="AD18" s="2">
        <v>2248.5473232807035</v>
      </c>
      <c r="AE18" s="2">
        <v>2755.5733164835401</v>
      </c>
      <c r="AF18" s="2">
        <v>3315.6362369689232</v>
      </c>
      <c r="AG18" s="2">
        <v>3928.7360847368527</v>
      </c>
      <c r="AH18" s="2">
        <v>4596.818133089213</v>
      </c>
      <c r="AI18" s="2">
        <v>5317.9371087241234</v>
      </c>
      <c r="AJ18" s="2">
        <v>6094.0382849434682</v>
      </c>
      <c r="AK18" s="2">
        <v>6925.1216617472382</v>
      </c>
      <c r="AL18" s="2">
        <v>7811.1872391354482</v>
      </c>
      <c r="AM18" s="2">
        <v>102484.8612167158</v>
      </c>
      <c r="AN18" s="2">
        <v>129020.7334490186</v>
      </c>
      <c r="AO18" s="2">
        <v>155613.53315520773</v>
      </c>
      <c r="AP18" s="2">
        <v>182263.26033528318</v>
      </c>
      <c r="AQ18" s="2">
        <v>208971.86026254683</v>
      </c>
      <c r="AR18" s="2">
        <v>235737.38766369686</v>
      </c>
      <c r="AS18" s="2">
        <v>262561.78781203507</v>
      </c>
      <c r="AT18" s="2">
        <v>268162.48287605378</v>
      </c>
      <c r="AU18" s="2">
        <v>273772.90430658188</v>
      </c>
      <c r="AV18" s="2">
        <v>279394.99737692135</v>
      </c>
      <c r="AW18" s="2">
        <v>285026.81681377022</v>
      </c>
      <c r="AX18" s="2">
        <v>290668.36261712853</v>
      </c>
      <c r="AY18" s="2">
        <v>296321.58006029815</v>
      </c>
      <c r="AZ18" s="2">
        <v>301984.52386997716</v>
      </c>
      <c r="BA18" s="2">
        <v>307657.19404616568</v>
      </c>
      <c r="BB18" s="2">
        <v>313341.53586216539</v>
      </c>
      <c r="BC18" s="2">
        <v>319037.54931797652</v>
      </c>
      <c r="BD18" s="2">
        <v>324743.2891402971</v>
      </c>
      <c r="BE18" s="2">
        <v>330460.70060242887</v>
      </c>
      <c r="BF18" s="2">
        <v>336187.83843107009</v>
      </c>
      <c r="BG18" s="2">
        <v>341926.64789952274</v>
      </c>
      <c r="BH18" s="2">
        <v>347677.12900778663</v>
      </c>
      <c r="BI18" s="2">
        <v>353439.28175586183</v>
      </c>
      <c r="BJ18" s="2">
        <v>359213.10614374839</v>
      </c>
      <c r="BK18" s="2">
        <v>364996.65689814446</v>
      </c>
      <c r="BL18" s="2">
        <v>370791.87929235166</v>
      </c>
      <c r="BM18" s="2">
        <v>376598.77332637028</v>
      </c>
      <c r="BN18" s="2">
        <v>382417.33900020021</v>
      </c>
      <c r="BO18" s="2">
        <v>388247.57631384145</v>
      </c>
      <c r="BP18" s="2">
        <v>394091.43054059584</v>
      </c>
      <c r="BQ18" s="2">
        <v>399946.95640716155</v>
      </c>
      <c r="BR18" s="2">
        <v>405814.15391353867</v>
      </c>
      <c r="BS18" s="2">
        <v>411693.02305972704</v>
      </c>
      <c r="BT18" s="2">
        <v>417585.50911902857</v>
      </c>
      <c r="BU18" s="2">
        <v>423489.66681814147</v>
      </c>
      <c r="BV18" s="2">
        <v>429405.49615706567</v>
      </c>
      <c r="BW18" s="2">
        <v>435334.94240910304</v>
      </c>
    </row>
    <row r="19" spans="1:75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F19" s="2">
        <v>26604</v>
      </c>
      <c r="G19" s="13" t="s">
        <v>59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v>0</v>
      </c>
      <c r="R19" s="2">
        <v>0</v>
      </c>
      <c r="S19" s="2">
        <v>0</v>
      </c>
      <c r="T19" s="2">
        <v>0</v>
      </c>
      <c r="U19" s="2">
        <v>22866.733888518927</v>
      </c>
      <c r="V19" s="2">
        <v>45971.97782922547</v>
      </c>
      <c r="W19" s="2">
        <v>69315.731822119633</v>
      </c>
      <c r="X19" s="2">
        <v>92897.995867201418</v>
      </c>
      <c r="Y19" s="2">
        <v>116728.2104813582</v>
      </c>
      <c r="Z19" s="2">
        <v>140796.93514770261</v>
      </c>
      <c r="AA19" s="2">
        <v>165113.61038312202</v>
      </c>
      <c r="AB19" s="2">
        <v>189687.67670450383</v>
      </c>
      <c r="AC19" s="2">
        <v>214509.69359496064</v>
      </c>
      <c r="AD19" s="2">
        <v>239579.66105449243</v>
      </c>
      <c r="AE19" s="2">
        <v>264907.01959998667</v>
      </c>
      <c r="AF19" s="2">
        <v>290491.76923144324</v>
      </c>
      <c r="AG19" s="2">
        <v>316333.90994886227</v>
      </c>
      <c r="AH19" s="2">
        <v>342442.88226913108</v>
      </c>
      <c r="AI19" s="2">
        <v>368809.24567536218</v>
      </c>
      <c r="AJ19" s="2">
        <v>395442.44068444322</v>
      </c>
      <c r="AK19" s="2">
        <v>422342.46729637397</v>
      </c>
      <c r="AL19" s="2">
        <v>449509.32551115449</v>
      </c>
      <c r="AM19" s="2">
        <v>476952.45584567217</v>
      </c>
      <c r="AN19" s="2">
        <v>504662.41778303962</v>
      </c>
      <c r="AO19" s="2">
        <v>532648.6518401443</v>
      </c>
      <c r="AP19" s="2">
        <v>560911.15801698621</v>
      </c>
      <c r="AQ19" s="2">
        <v>589459.37683045247</v>
      </c>
      <c r="AR19" s="2">
        <v>618283.86776365596</v>
      </c>
      <c r="AS19" s="2">
        <v>647394.07133348426</v>
      </c>
      <c r="AT19" s="2">
        <v>653923.25365141791</v>
      </c>
      <c r="AU19" s="2">
        <v>660499.63855378865</v>
      </c>
      <c r="AV19" s="2">
        <v>667132.66655748361</v>
      </c>
      <c r="AW19" s="2">
        <v>673812.89714561554</v>
      </c>
      <c r="AX19" s="2">
        <v>680540.33031818445</v>
      </c>
      <c r="AY19" s="2">
        <v>687324.40659207769</v>
      </c>
      <c r="AZ19" s="2">
        <v>694155.68545040779</v>
      </c>
      <c r="BA19" s="2">
        <v>701034.16689317487</v>
      </c>
      <c r="BB19" s="2">
        <v>707969.29143726639</v>
      </c>
      <c r="BC19" s="2">
        <v>714961.05908268213</v>
      </c>
      <c r="BD19" s="2">
        <v>722000.02931253484</v>
      </c>
      <c r="BE19" s="2">
        <v>729095.64264371188</v>
      </c>
      <c r="BF19" s="2">
        <v>736238.45855932578</v>
      </c>
      <c r="BG19" s="2">
        <v>743437.91757626412</v>
      </c>
      <c r="BH19" s="2">
        <v>750694.01969452668</v>
      </c>
      <c r="BI19" s="2">
        <v>758006.76491411368</v>
      </c>
      <c r="BJ19" s="2">
        <v>765376.15323502501</v>
      </c>
      <c r="BK19" s="2">
        <v>772792.74414037319</v>
      </c>
      <c r="BL19" s="2">
        <v>780265.97814704571</v>
      </c>
      <c r="BM19" s="2">
        <v>787795.85525504267</v>
      </c>
      <c r="BN19" s="2">
        <v>795382.37546436384</v>
      </c>
      <c r="BO19" s="2">
        <v>803025.53877500934</v>
      </c>
      <c r="BP19" s="2">
        <v>810734.78570386651</v>
      </c>
      <c r="BQ19" s="2">
        <v>818500.67573404813</v>
      </c>
      <c r="BR19" s="2">
        <v>826323.20886555407</v>
      </c>
      <c r="BS19" s="2">
        <v>834202.38509838423</v>
      </c>
      <c r="BT19" s="2">
        <v>842147.64494942618</v>
      </c>
      <c r="BU19" s="2">
        <v>850149.54790179257</v>
      </c>
      <c r="BV19" s="2">
        <v>858208.09395548317</v>
      </c>
      <c r="BW19" s="2">
        <v>866332.72362738545</v>
      </c>
    </row>
    <row r="20" spans="1:75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1243144.7619050136</v>
      </c>
      <c r="K20" s="2">
        <f xml:space="preserve"> $D20 / 12 * K4 * LOOKUP(K$23,'Evaporation Rate Reduction'!$A4:$A64,'Evaporation Rate Reduction'!$C4:$C64)</f>
        <v>1235441.0672455025</v>
      </c>
      <c r="L20" s="2">
        <f xml:space="preserve"> $D20 / 12 * L4 * LOOKUP(L$23,'Evaporation Rate Reduction'!$A4:$A64,'Evaporation Rate Reduction'!$C4:$C64)</f>
        <v>1221661.2098018159</v>
      </c>
      <c r="M20" s="2">
        <f xml:space="preserve"> $D20 / 12 * M4 * LOOKUP(M$23,'Evaporation Rate Reduction'!$A4:$A64,'Evaporation Rate Reduction'!$C4:$C64)</f>
        <v>1209046.5460613959</v>
      </c>
      <c r="N20" s="2">
        <f xml:space="preserve"> $D20 / 12 * N4 * LOOKUP(N$23,'Evaporation Rate Reduction'!$A4:$A64,'Evaporation Rate Reduction'!$C4:$C64)</f>
        <v>1206237.7474156369</v>
      </c>
      <c r="O20" s="2">
        <f xml:space="preserve"> $D20 / 12 * O4 * LOOKUP(O$23,'Evaporation Rate Reduction'!$A4:$A64,'Evaporation Rate Reduction'!$C4:$C64)</f>
        <v>1204769.6376698262</v>
      </c>
      <c r="P20" s="2">
        <f xml:space="preserve"> $D20 / 12 * P4 * LOOKUP(P$23,'Evaporation Rate Reduction'!$A4:$A64,'Evaporation Rate Reduction'!$C4:$C64)</f>
        <v>1199137.0025646854</v>
      </c>
      <c r="Q20" s="2">
        <f xml:space="preserve"> $D20 / 12 * Q4 * LOOKUP(Q$23,'Evaporation Rate Reduction'!$A4:$A64,'Evaporation Rate Reduction'!$C4:$C64)</f>
        <v>1186448.9766530425</v>
      </c>
      <c r="R20" s="2">
        <f xml:space="preserve"> $D20 / 12 * R4 * LOOKUP(R$23,'Evaporation Rate Reduction'!$A4:$A64,'Evaporation Rate Reduction'!$C4:$C64)</f>
        <v>1166036.3832982369</v>
      </c>
      <c r="S20" s="2">
        <f xml:space="preserve"> $D20 / 12 * S4 * LOOKUP(S$23,'Evaporation Rate Reduction'!$A4:$A64,'Evaporation Rate Reduction'!$C4:$C64)</f>
        <v>1117336.9678982266</v>
      </c>
      <c r="T20" s="2">
        <f xml:space="preserve"> $D20 / 12 * T4 * LOOKUP(T$23,'Evaporation Rate Reduction'!$A4:$A64,'Evaporation Rate Reduction'!$C4:$C64)</f>
        <v>1062312.4257864754</v>
      </c>
      <c r="U20" s="2">
        <f xml:space="preserve"> $D20 / 12 * U4 * LOOKUP(U$23,'Evaporation Rate Reduction'!$A4:$A64,'Evaporation Rate Reduction'!$C4:$C64)</f>
        <v>1007040.0834195645</v>
      </c>
      <c r="V20" s="2">
        <f xml:space="preserve"> $D20 / 12 * V4 * LOOKUP(V$23,'Evaporation Rate Reduction'!$A4:$A64,'Evaporation Rate Reduction'!$C4:$C64)</f>
        <v>952648.62435400952</v>
      </c>
      <c r="W20" s="2">
        <f xml:space="preserve"> $D20 / 12 * W4 * LOOKUP(W$23,'Evaporation Rate Reduction'!$A4:$A64,'Evaporation Rate Reduction'!$C4:$C64)</f>
        <v>904842.49826416397</v>
      </c>
      <c r="X20" s="2">
        <f xml:space="preserve"> $D20 / 12 * X4 * LOOKUP(X$23,'Evaporation Rate Reduction'!$A4:$A64,'Evaporation Rate Reduction'!$C4:$C64)</f>
        <v>866914.73798282736</v>
      </c>
      <c r="Y20" s="2">
        <f xml:space="preserve"> $D20 / 12 * Y4 * LOOKUP(Y$23,'Evaporation Rate Reduction'!$A4:$A64,'Evaporation Rate Reduction'!$C4:$C64)</f>
        <v>832378.14532576001</v>
      </c>
      <c r="Z20" s="2">
        <f xml:space="preserve"> $D20 / 12 * Z4 * LOOKUP(Z$23,'Evaporation Rate Reduction'!$A4:$A64,'Evaporation Rate Reduction'!$C4:$C64)</f>
        <v>799646.29223223939</v>
      </c>
      <c r="AA20" s="2">
        <f xml:space="preserve"> $D20 / 12 * AA4 * LOOKUP(AA$23,'Evaporation Rate Reduction'!$A4:$A64,'Evaporation Rate Reduction'!$C4:$C64)</f>
        <v>772296.87427159387</v>
      </c>
      <c r="AB20" s="2">
        <f xml:space="preserve"> $D20 / 12 * AB4 * LOOKUP(AB$23,'Evaporation Rate Reduction'!$A4:$A64,'Evaporation Rate Reduction'!$C4:$C64)</f>
        <v>746148.3628942332</v>
      </c>
      <c r="AC20" s="2">
        <f xml:space="preserve"> $D20 / 12 * AC4 * LOOKUP(AC$23,'Evaporation Rate Reduction'!$A4:$A64,'Evaporation Rate Reduction'!$C4:$C64)</f>
        <v>694349.07418846712</v>
      </c>
      <c r="AD20" s="2">
        <f xml:space="preserve"> $D20 / 12 * AD4 * LOOKUP(AD$23,'Evaporation Rate Reduction'!$A4:$A64,'Evaporation Rate Reduction'!$C4:$C64)</f>
        <v>640954.27968007186</v>
      </c>
      <c r="AE20" s="2">
        <f xml:space="preserve"> $D20 / 12 * AE4 * LOOKUP(AE$23,'Evaporation Rate Reduction'!$A4:$A64,'Evaporation Rate Reduction'!$C4:$C64)</f>
        <v>580112.15867922176</v>
      </c>
      <c r="AF20" s="2">
        <f xml:space="preserve"> $D20 / 12 * AF4 * LOOKUP(AF$23,'Evaporation Rate Reduction'!$A4:$A64,'Evaporation Rate Reduction'!$C4:$C64)</f>
        <v>516715.84558853344</v>
      </c>
      <c r="AG20" s="2">
        <f xml:space="preserve"> $D20 / 12 * AG4 * LOOKUP(AG$23,'Evaporation Rate Reduction'!$A4:$A64,'Evaporation Rate Reduction'!$C4:$C64)</f>
        <v>445537.55112460977</v>
      </c>
      <c r="AH20" s="2">
        <f xml:space="preserve"> $D20 / 12 * AH4 * LOOKUP(AH$23,'Evaporation Rate Reduction'!$A4:$A64,'Evaporation Rate Reduction'!$C4:$C64)</f>
        <v>701334.98953399155</v>
      </c>
      <c r="AI20" s="2">
        <f xml:space="preserve"> $D20 / 12 * AI4 * LOOKUP(AI$23,'Evaporation Rate Reduction'!$A4:$A64,'Evaporation Rate Reduction'!$C4:$C64)</f>
        <v>767547.60842069937</v>
      </c>
      <c r="AJ20" s="2">
        <f xml:space="preserve"> $D20 / 12 * AJ4 * LOOKUP(AJ$23,'Evaporation Rate Reduction'!$A4:$A64,'Evaporation Rate Reduction'!$C4:$C64)</f>
        <v>807682.44189667376</v>
      </c>
      <c r="AK20" s="2">
        <f xml:space="preserve"> $D20 / 12 * AK4 * LOOKUP(AK$23,'Evaporation Rate Reduction'!$A4:$A64,'Evaporation Rate Reduction'!$C4:$C64)</f>
        <v>840221.28098509845</v>
      </c>
      <c r="AL20" s="2">
        <f xml:space="preserve"> $D20 / 12 * AL4 * LOOKUP(AL$23,'Evaporation Rate Reduction'!$A4:$A64,'Evaporation Rate Reduction'!$C4:$C64)</f>
        <v>864706.50572368945</v>
      </c>
      <c r="AM20" s="2">
        <f xml:space="preserve"> $D20 / 12 * AM4 * LOOKUP(AM$23,'Evaporation Rate Reduction'!$A4:$A64,'Evaporation Rate Reduction'!$C4:$C64)</f>
        <v>827451.3942265904</v>
      </c>
      <c r="AN20" s="2">
        <f xml:space="preserve"> $D20 / 12 * AN4 * LOOKUP(AN$23,'Evaporation Rate Reduction'!$A4:$A64,'Evaporation Rate Reduction'!$C4:$C64)</f>
        <v>857203.01847159478</v>
      </c>
      <c r="AO20" s="2">
        <f xml:space="preserve"> $D20 / 12 * AO4 * LOOKUP(AO$23,'Evaporation Rate Reduction'!$A4:$A64,'Evaporation Rate Reduction'!$C4:$C64)</f>
        <v>882234.45986163861</v>
      </c>
      <c r="AP20" s="2">
        <f xml:space="preserve"> $D20 / 12 * AP4 * LOOKUP(AP$23,'Evaporation Rate Reduction'!$A4:$A64,'Evaporation Rate Reduction'!$C4:$C64)</f>
        <v>905477.92836972175</v>
      </c>
      <c r="AQ20" s="2">
        <f xml:space="preserve"> $D20 / 12 * AQ4 * LOOKUP(AQ$23,'Evaporation Rate Reduction'!$A4:$A64,'Evaporation Rate Reduction'!$C4:$C64)</f>
        <v>923632.11738330487</v>
      </c>
      <c r="AR20" s="2">
        <f xml:space="preserve"> $D20 / 12 * AR4 * LOOKUP(AR$23,'Evaporation Rate Reduction'!$A4:$A64,'Evaporation Rate Reduction'!$C4:$C64)</f>
        <v>940091.69171077712</v>
      </c>
      <c r="AS20" s="2">
        <f xml:space="preserve"> $D20 / 12 * AS4 * LOOKUP(AS$23,'Evaporation Rate Reduction'!$A4:$A64,'Evaporation Rate Reduction'!$C4:$C64)</f>
        <v>953945.02695003944</v>
      </c>
      <c r="AT20" s="2">
        <f xml:space="preserve"> $D20 / 12 * AT4 * LOOKUP(AT$23,'Evaporation Rate Reduction'!$A4:$A64,'Evaporation Rate Reduction'!$C4:$C64)</f>
        <v>967054.52141949069</v>
      </c>
      <c r="AU20" s="2">
        <f xml:space="preserve"> $D20 / 12 * AU4 * LOOKUP(AU$23,'Evaporation Rate Reduction'!$A4:$A64,'Evaporation Rate Reduction'!$C4:$C64)</f>
        <v>985052.11237627151</v>
      </c>
      <c r="AV20" s="2">
        <f xml:space="preserve"> $D20 / 12 * AV4 * LOOKUP(AV$23,'Evaporation Rate Reduction'!$A4:$A64,'Evaporation Rate Reduction'!$C4:$C64)</f>
        <v>1001718.6198502325</v>
      </c>
      <c r="AW20" s="2">
        <f xml:space="preserve"> $D20 / 12 * AW4 * LOOKUP(AW$23,'Evaporation Rate Reduction'!$A4:$A64,'Evaporation Rate Reduction'!$C4:$C64)</f>
        <v>1016511.5434303087</v>
      </c>
      <c r="AX20" s="2">
        <f xml:space="preserve"> $D20 / 12 * AX4 * LOOKUP(AX$23,'Evaporation Rate Reduction'!$A4:$A64,'Evaporation Rate Reduction'!$C4:$C64)</f>
        <v>1034238.9744971592</v>
      </c>
      <c r="AY20" s="2">
        <f xml:space="preserve"> $D20 / 12 * AY4 * LOOKUP(AY$23,'Evaporation Rate Reduction'!$A4:$A64,'Evaporation Rate Reduction'!$C4:$C64)</f>
        <v>1045489.4984427326</v>
      </c>
      <c r="AZ20" s="2">
        <f xml:space="preserve"> $D20 / 12 * AZ4 * LOOKUP(AZ$23,'Evaporation Rate Reduction'!$A4:$A64,'Evaporation Rate Reduction'!$C4:$C64)</f>
        <v>1049911.6718311461</v>
      </c>
      <c r="BA20" s="2">
        <f xml:space="preserve"> $D20 / 12 * BA4 * LOOKUP(BA$23,'Evaporation Rate Reduction'!$A4:$A64,'Evaporation Rate Reduction'!$C4:$C64)</f>
        <v>1057445.1569208864</v>
      </c>
      <c r="BB20" s="2">
        <f xml:space="preserve"> $D20 / 12 * BB4 * LOOKUP(BB$23,'Evaporation Rate Reduction'!$A4:$A64,'Evaporation Rate Reduction'!$C4:$C64)</f>
        <v>1064732.5593499371</v>
      </c>
      <c r="BC20" s="2">
        <f xml:space="preserve"> $D20 / 12 * BC4 * LOOKUP(BC$23,'Evaporation Rate Reduction'!$A4:$A64,'Evaporation Rate Reduction'!$C4:$C64)</f>
        <v>1071108.3373768886</v>
      </c>
      <c r="BD20" s="2">
        <f xml:space="preserve"> $D20 / 12 * BD4 * LOOKUP(BD$23,'Evaporation Rate Reduction'!$A4:$A64,'Evaporation Rate Reduction'!$C4:$C64)</f>
        <v>1075241.4075189212</v>
      </c>
      <c r="BE20" s="2">
        <f xml:space="preserve"> $D20 / 12 * BE4 * LOOKUP(BE$23,'Evaporation Rate Reduction'!$A4:$A64,'Evaporation Rate Reduction'!$C4:$C64)</f>
        <v>1079374.477660954</v>
      </c>
      <c r="BF20" s="2">
        <f xml:space="preserve"> $D20 / 12 * BF4 * LOOKUP(BF$23,'Evaporation Rate Reduction'!$A4:$A64,'Evaporation Rate Reduction'!$C4:$C64)</f>
        <v>1081443.8091258418</v>
      </c>
      <c r="BG20" s="2">
        <f xml:space="preserve"> $D20 / 12 * BG4 * LOOKUP(BG$23,'Evaporation Rate Reduction'!$A4:$A64,'Evaporation Rate Reduction'!$C4:$C64)</f>
        <v>1083518.7333784725</v>
      </c>
      <c r="BH20" s="2">
        <f xml:space="preserve"> $D20 / 12 * BH4 * LOOKUP(BH$23,'Evaporation Rate Reduction'!$A4:$A64,'Evaporation Rate Reduction'!$C4:$C64)</f>
        <v>1085588.0648433603</v>
      </c>
      <c r="BI20" s="2">
        <f xml:space="preserve"> $D20 / 12 * BI4 * LOOKUP(BI$23,'Evaporation Rate Reduction'!$A4:$A64,'Evaporation Rate Reduction'!$C4:$C64)</f>
        <v>1087623.8395817901</v>
      </c>
      <c r="BJ20" s="2">
        <f xml:space="preserve"> $D20 / 12 * BJ4 * LOOKUP(BJ$23,'Evaporation Rate Reduction'!$A4:$A64,'Evaporation Rate Reduction'!$C4:$C64)</f>
        <v>1089704.3566221639</v>
      </c>
      <c r="BK20" s="2">
        <f xml:space="preserve"> $D20 / 12 * BK4 * LOOKUP(BK$23,'Evaporation Rate Reduction'!$A4:$A64,'Evaporation Rate Reduction'!$C4:$C64)</f>
        <v>1089704.3566221639</v>
      </c>
      <c r="BL20" s="2">
        <f xml:space="preserve"> $D20 / 12 * BL4 * LOOKUP(BL$23,'Evaporation Rate Reduction'!$A4:$A64,'Evaporation Rate Reduction'!$C4:$C64)</f>
        <v>1094936.7313084167</v>
      </c>
      <c r="BM20" s="2">
        <f xml:space="preserve"> $D20 / 12 * BM4 * LOOKUP(BM$23,'Evaporation Rate Reduction'!$A4:$A64,'Evaporation Rate Reduction'!$C4:$C64)</f>
        <v>1094936.7313084167</v>
      </c>
      <c r="BN20" s="2">
        <f xml:space="preserve"> $D20 / 12 * BN4 * LOOKUP(BN$23,'Evaporation Rate Reduction'!$A4:$A64,'Evaporation Rate Reduction'!$C4:$C64)</f>
        <v>1092846.224361487</v>
      </c>
      <c r="BO20" s="2">
        <f xml:space="preserve"> $D20 / 12 * BO4 * LOOKUP(BO$23,'Evaporation Rate Reduction'!$A4:$A64,'Evaporation Rate Reduction'!$C4:$C64)</f>
        <v>1092846.224361487</v>
      </c>
      <c r="BP20" s="2">
        <f xml:space="preserve"> $D20 / 12 * BP4 * LOOKUP(BP$23,'Evaporation Rate Reduction'!$A4:$A64,'Evaporation Rate Reduction'!$C4:$C64)</f>
        <v>1090800.6745532011</v>
      </c>
      <c r="BQ20" s="2">
        <f xml:space="preserve"> $D20 / 12 * BQ4 * LOOKUP(BQ$23,'Evaporation Rate Reduction'!$A4:$A64,'Evaporation Rate Reduction'!$C4:$C64)</f>
        <v>1088721.4068909322</v>
      </c>
      <c r="BR20" s="2">
        <f xml:space="preserve"> $D20 / 12 * BR4 * LOOKUP(BR$23,'Evaporation Rate Reduction'!$A4:$A64,'Evaporation Rate Reduction'!$C4:$C64)</f>
        <v>1088721.4068909322</v>
      </c>
      <c r="BS20" s="2">
        <f xml:space="preserve"> $D20 / 12 * BS4 * LOOKUP(BS$23,'Evaporation Rate Reduction'!$A4:$A64,'Evaporation Rate Reduction'!$C4:$C64)</f>
        <v>1086636.5195863331</v>
      </c>
      <c r="BT20" s="2">
        <f xml:space="preserve"> $D20 / 12 * BT4 * LOOKUP(BT$23,'Evaporation Rate Reduction'!$A4:$A64,'Evaporation Rate Reduction'!$C4:$C64)</f>
        <v>1084557.2519240642</v>
      </c>
      <c r="BU20" s="2">
        <f xml:space="preserve"> $D20 / 12 * BU4 * LOOKUP(BU$23,'Evaporation Rate Reduction'!$A4:$A64,'Evaporation Rate Reduction'!$C4:$C64)</f>
        <v>1082522.941400439</v>
      </c>
      <c r="BV20" s="2">
        <f xml:space="preserve"> $D20 / 12 * BV4 * LOOKUP(BV$23,'Evaporation Rate Reduction'!$A4:$A64,'Evaporation Rate Reduction'!$C4:$C64)</f>
        <v>1080404.3362418569</v>
      </c>
      <c r="BW20" s="2">
        <f xml:space="preserve"> $D20 / 12 * BW4 * LOOKUP(BW$23,'Evaporation Rate Reduction'!$A4:$A64,'Evaporation Rate Reduction'!$C4:$C64)</f>
        <v>1078336.3078642492</v>
      </c>
    </row>
    <row r="21" spans="1:75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437671931.21702957</v>
      </c>
      <c r="T22" s="2">
        <f t="shared" si="21"/>
        <v>437920836.07076579</v>
      </c>
      <c r="U22" s="2">
        <f t="shared" si="21"/>
        <v>438099502.58738339</v>
      </c>
      <c r="V22" s="2">
        <f t="shared" si="21"/>
        <v>435671229.68267196</v>
      </c>
      <c r="W22" s="2">
        <f t="shared" si="21"/>
        <v>430057661.06819516</v>
      </c>
      <c r="X22" s="2">
        <f t="shared" si="21"/>
        <v>420680097.80236834</v>
      </c>
      <c r="Y22" s="2">
        <f t="shared" si="21"/>
        <v>406982437.34671396</v>
      </c>
      <c r="Z22" s="2">
        <f t="shared" si="21"/>
        <v>388473923.6440022</v>
      </c>
      <c r="AA22" s="2">
        <f t="shared" si="21"/>
        <v>364805427.92799062</v>
      </c>
      <c r="AB22" s="2">
        <f t="shared" si="21"/>
        <v>335890057.53159851</v>
      </c>
      <c r="AC22" s="2">
        <f t="shared" si="21"/>
        <v>301955167.71824896</v>
      </c>
      <c r="AD22" s="2">
        <f t="shared" si="21"/>
        <v>259240865.05429566</v>
      </c>
      <c r="AE22" s="2">
        <f t="shared" si="21"/>
        <v>206638650.59968197</v>
      </c>
      <c r="AF22" s="2">
        <f t="shared" si="21"/>
        <v>143827124.54557621</v>
      </c>
      <c r="AG22" s="2">
        <f t="shared" si="21"/>
        <v>73707645.333409637</v>
      </c>
      <c r="AH22" s="2">
        <f t="shared" si="21"/>
        <v>49344359.979125984</v>
      </c>
      <c r="AI22" s="2">
        <f t="shared" si="21"/>
        <v>76654711.239948288</v>
      </c>
      <c r="AJ22" s="2">
        <f t="shared" si="21"/>
        <v>100726766.8112497</v>
      </c>
      <c r="AK22" s="2">
        <f t="shared" si="21"/>
        <v>121807312.32626966</v>
      </c>
      <c r="AL22" s="2">
        <f t="shared" si="21"/>
        <v>140021028.10776767</v>
      </c>
      <c r="AM22" s="2">
        <f t="shared" si="21"/>
        <v>134837508.45971555</v>
      </c>
      <c r="AN22" s="2">
        <f t="shared" si="21"/>
        <v>145510355.2786589</v>
      </c>
      <c r="AO22" s="2">
        <f t="shared" si="21"/>
        <v>155825910.91027248</v>
      </c>
      <c r="AP22" s="2">
        <f t="shared" si="21"/>
        <v>165258614.66006073</v>
      </c>
      <c r="AQ22" s="2">
        <f t="shared" si="21"/>
        <v>173567248.24941984</v>
      </c>
      <c r="AR22" s="2">
        <f t="shared" si="21"/>
        <v>180624410.13632244</v>
      </c>
      <c r="AS22" s="2">
        <f t="shared" si="21"/>
        <v>186412162.73127979</v>
      </c>
      <c r="AT22" s="2">
        <f t="shared" si="21"/>
        <v>190945172.8922101</v>
      </c>
      <c r="AU22" s="2">
        <f t="shared" si="21"/>
        <v>195865305.91903666</v>
      </c>
      <c r="AV22" s="2">
        <f t="shared" si="21"/>
        <v>201218724.46821803</v>
      </c>
      <c r="AW22" s="2">
        <f t="shared" si="21"/>
        <v>206658196.14416414</v>
      </c>
      <c r="AX22" s="2">
        <f t="shared" si="21"/>
        <v>211953432.2050755</v>
      </c>
      <c r="AY22" s="2">
        <f t="shared" si="21"/>
        <v>216954235.58060437</v>
      </c>
      <c r="AZ22" s="2">
        <f t="shared" si="21"/>
        <v>221517143.28304034</v>
      </c>
      <c r="BA22" s="2">
        <f t="shared" si="21"/>
        <v>225592254.59962153</v>
      </c>
      <c r="BB22" s="2">
        <f t="shared" si="21"/>
        <v>229204447.55216902</v>
      </c>
      <c r="BC22" s="2">
        <f t="shared" si="21"/>
        <v>232341968.22298414</v>
      </c>
      <c r="BD22" s="2">
        <f t="shared" si="21"/>
        <v>234996693.68821812</v>
      </c>
      <c r="BE22" s="2">
        <f t="shared" si="21"/>
        <v>237170146.83042678</v>
      </c>
      <c r="BF22" s="2">
        <f t="shared" si="21"/>
        <v>238883400.15097123</v>
      </c>
      <c r="BG22" s="2">
        <f t="shared" si="21"/>
        <v>240153733.99262998</v>
      </c>
      <c r="BH22" s="2">
        <f t="shared" si="21"/>
        <v>241014080.74931574</v>
      </c>
      <c r="BI22" s="2">
        <f t="shared" si="21"/>
        <v>241491377.6749118</v>
      </c>
      <c r="BJ22" s="2">
        <f t="shared" si="21"/>
        <v>241607824.57182202</v>
      </c>
      <c r="BK22" s="2">
        <f t="shared" si="21"/>
        <v>241382052.47511283</v>
      </c>
      <c r="BL22" s="2">
        <f t="shared" si="21"/>
        <v>240829564.48533612</v>
      </c>
      <c r="BM22" s="2">
        <f t="shared" si="21"/>
        <v>239983092.20678666</v>
      </c>
      <c r="BN22" s="2">
        <f t="shared" si="21"/>
        <v>238816946.86068776</v>
      </c>
      <c r="BO22" s="2">
        <f t="shared" si="21"/>
        <v>237363106.54625407</v>
      </c>
      <c r="BP22" s="2">
        <f t="shared" si="21"/>
        <v>235669232.21777371</v>
      </c>
      <c r="BQ22" s="2">
        <f t="shared" si="21"/>
        <v>233753394.23238423</v>
      </c>
      <c r="BR22" s="2">
        <f t="shared" si="21"/>
        <v>231651934.25002161</v>
      </c>
      <c r="BS22" s="2">
        <f t="shared" si="21"/>
        <v>229395295.74466547</v>
      </c>
      <c r="BT22" s="2">
        <f t="shared" si="21"/>
        <v>226987156.83294001</v>
      </c>
      <c r="BU22" s="2">
        <f t="shared" si="21"/>
        <v>224451770.74349558</v>
      </c>
      <c r="BV22" s="2">
        <f t="shared" ref="BV22:BW22" si="22" xml:space="preserve"> BU22 + BU24</f>
        <v>221809401.16459006</v>
      </c>
      <c r="BW22" s="2">
        <f t="shared" si="22"/>
        <v>219076090.9490194</v>
      </c>
    </row>
    <row r="23" spans="1:75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72158.686119217324</v>
      </c>
      <c r="T23" s="2">
        <f t="shared" si="23"/>
        <v>80462.486302261459</v>
      </c>
      <c r="U23" s="2">
        <f t="shared" si="23"/>
        <v>89743.744970915548</v>
      </c>
      <c r="V23" s="2">
        <f t="shared" si="23"/>
        <v>99447.170501144064</v>
      </c>
      <c r="W23" s="2">
        <f t="shared" si="23"/>
        <v>109260.27939497493</v>
      </c>
      <c r="X23" s="2">
        <f t="shared" si="23"/>
        <v>118870.68200451107</v>
      </c>
      <c r="Y23" s="2">
        <f t="shared" si="23"/>
        <v>128082.49692613535</v>
      </c>
      <c r="Z23" s="2">
        <f t="shared" si="23"/>
        <v>136138.85544285967</v>
      </c>
      <c r="AA23" s="2">
        <f t="shared" si="23"/>
        <v>142247.29301103074</v>
      </c>
      <c r="AB23" s="2">
        <f t="shared" si="23"/>
        <v>145791.82434861461</v>
      </c>
      <c r="AC23" s="2">
        <f t="shared" si="23"/>
        <v>162363.53796154595</v>
      </c>
      <c r="AD23" s="2">
        <f t="shared" si="23"/>
        <v>179215.84420831469</v>
      </c>
      <c r="AE23" s="2">
        <f t="shared" si="23"/>
        <v>193870.38102967234</v>
      </c>
      <c r="AF23" s="2">
        <f t="shared" si="23"/>
        <v>198016.64014032166</v>
      </c>
      <c r="AG23" s="2">
        <f t="shared" si="23"/>
        <v>171189.09268806386</v>
      </c>
      <c r="AH23" s="2">
        <f t="shared" si="23"/>
        <v>38035.663196247231</v>
      </c>
      <c r="AI23" s="2">
        <f t="shared" si="23"/>
        <v>42057.017957265271</v>
      </c>
      <c r="AJ23" s="2">
        <f t="shared" si="23"/>
        <v>45052.579455899671</v>
      </c>
      <c r="AK23" s="2">
        <f t="shared" si="23"/>
        <v>47437.73806486855</v>
      </c>
      <c r="AL23" s="2">
        <f t="shared" si="23"/>
        <v>49525.083463870695</v>
      </c>
      <c r="AM23" s="2">
        <f t="shared" si="23"/>
        <v>54618.283204223349</v>
      </c>
      <c r="AN23" s="2">
        <f t="shared" si="23"/>
        <v>52121.244878155281</v>
      </c>
      <c r="AO23" s="2">
        <f t="shared" si="23"/>
        <v>50651.381298616878</v>
      </c>
      <c r="AP23" s="2">
        <f t="shared" si="23"/>
        <v>49655.027504682876</v>
      </c>
      <c r="AQ23" s="2">
        <f t="shared" si="23"/>
        <v>48911.746203630857</v>
      </c>
      <c r="AR23" s="2">
        <f t="shared" si="23"/>
        <v>48246.999971319623</v>
      </c>
      <c r="AS23" s="2">
        <f t="shared" si="23"/>
        <v>47610.133460076533</v>
      </c>
      <c r="AT23" s="2">
        <f t="shared" si="23"/>
        <v>46957.267288738964</v>
      </c>
      <c r="AU23" s="2">
        <f t="shared" si="23"/>
        <v>45928.160998518622</v>
      </c>
      <c r="AV23" s="2">
        <f t="shared" si="23"/>
        <v>45331.514114679296</v>
      </c>
      <c r="AW23" s="2">
        <f t="shared" si="23"/>
        <v>45017.91706112837</v>
      </c>
      <c r="AX23" s="2">
        <f t="shared" si="23"/>
        <v>44885.861196701939</v>
      </c>
      <c r="AY23" s="2">
        <f t="shared" si="23"/>
        <v>44922.497623567964</v>
      </c>
      <c r="AZ23" s="2">
        <f t="shared" si="23"/>
        <v>45015.890757283269</v>
      </c>
      <c r="BA23" s="2">
        <f t="shared" si="23"/>
        <v>45078.807191661734</v>
      </c>
      <c r="BB23" s="2">
        <f t="shared" si="23"/>
        <v>45153.025833219159</v>
      </c>
      <c r="BC23" s="2">
        <f t="shared" si="23"/>
        <v>45234.182717141644</v>
      </c>
      <c r="BD23" s="2">
        <f t="shared" si="23"/>
        <v>45311.937859920101</v>
      </c>
      <c r="BE23" s="2">
        <f t="shared" si="23"/>
        <v>45364.191844372159</v>
      </c>
      <c r="BF23" s="2">
        <f t="shared" si="23"/>
        <v>45396.270829215784</v>
      </c>
      <c r="BG23" s="2">
        <f t="shared" si="23"/>
        <v>45391.121993798675</v>
      </c>
      <c r="BH23" s="2">
        <f t="shared" si="23"/>
        <v>45356.058367875994</v>
      </c>
      <c r="BI23" s="2">
        <f t="shared" si="23"/>
        <v>45296.826014663384</v>
      </c>
      <c r="BJ23" s="2">
        <f t="shared" si="23"/>
        <v>45217.760383283181</v>
      </c>
      <c r="BK23" s="2">
        <f t="shared" si="23"/>
        <v>45123.149426947581</v>
      </c>
      <c r="BL23" s="2">
        <f t="shared" si="23"/>
        <v>44995.039615360663</v>
      </c>
      <c r="BM23" s="2">
        <f t="shared" si="23"/>
        <v>44893.972018127519</v>
      </c>
      <c r="BN23" s="2">
        <f t="shared" si="23"/>
        <v>44760.929316372763</v>
      </c>
      <c r="BO23" s="2">
        <f t="shared" si="23"/>
        <v>44580.938365048722</v>
      </c>
      <c r="BP23" s="2">
        <f t="shared" si="23"/>
        <v>44384.004995036012</v>
      </c>
      <c r="BQ23" s="2">
        <f t="shared" si="23"/>
        <v>44153.078795555317</v>
      </c>
      <c r="BR23" s="2">
        <f t="shared" si="23"/>
        <v>43894.727246439943</v>
      </c>
      <c r="BS23" s="2">
        <f t="shared" si="23"/>
        <v>43635.473230748903</v>
      </c>
      <c r="BT23" s="2">
        <f t="shared" si="23"/>
        <v>43355.202191591889</v>
      </c>
      <c r="BU23" s="2">
        <f t="shared" si="23"/>
        <v>43058.702838227793</v>
      </c>
      <c r="BV23" s="2">
        <f t="shared" ref="BV23:BW23" si="24" xml:space="preserve"> BV22 / (BV5 * 0.0012334892384681)</f>
        <v>42750.350010646274</v>
      </c>
      <c r="BW23" s="2">
        <f t="shared" si="24"/>
        <v>42432.461663419614</v>
      </c>
    </row>
    <row r="24" spans="1:75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t="shared" ref="I24:BT24" si="25"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si="25"/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388592.67885468621</v>
      </c>
      <c r="S24" s="2">
        <f t="shared" si="25"/>
        <v>248904.85373623436</v>
      </c>
      <c r="T24" s="2">
        <f t="shared" si="25"/>
        <v>178666.51661757473</v>
      </c>
      <c r="U24" s="2">
        <f t="shared" si="25"/>
        <v>-2428272.9047113974</v>
      </c>
      <c r="V24" s="2">
        <f t="shared" si="25"/>
        <v>-5613568.6144767944</v>
      </c>
      <c r="W24" s="2">
        <f t="shared" si="25"/>
        <v>-9377563.265826799</v>
      </c>
      <c r="X24" s="2">
        <f t="shared" si="25"/>
        <v>-13697660.455654396</v>
      </c>
      <c r="Y24" s="2">
        <f t="shared" si="25"/>
        <v>-18508513.702711787</v>
      </c>
      <c r="Z24" s="2">
        <f t="shared" si="25"/>
        <v>-23668495.716011561</v>
      </c>
      <c r="AA24" s="2">
        <f t="shared" si="25"/>
        <v>-28915370.396392129</v>
      </c>
      <c r="AB24" s="2">
        <f t="shared" si="25"/>
        <v>-33934889.81334953</v>
      </c>
      <c r="AC24" s="2">
        <f t="shared" si="25"/>
        <v>-42714302.663953297</v>
      </c>
      <c r="AD24" s="2">
        <f t="shared" si="25"/>
        <v>-52602214.454613701</v>
      </c>
      <c r="AE24" s="2">
        <f t="shared" si="25"/>
        <v>-62811526.054105751</v>
      </c>
      <c r="AF24" s="2">
        <f t="shared" si="25"/>
        <v>-70119479.212166578</v>
      </c>
      <c r="AG24" s="2">
        <f t="shared" si="25"/>
        <v>-24363285.354283653</v>
      </c>
      <c r="AH24" s="2">
        <f t="shared" si="25"/>
        <v>27310351.2608223</v>
      </c>
      <c r="AI24" s="2">
        <f t="shared" si="25"/>
        <v>24072055.571301423</v>
      </c>
      <c r="AJ24" s="2">
        <f t="shared" si="25"/>
        <v>21080545.515019961</v>
      </c>
      <c r="AK24" s="2">
        <f t="shared" si="25"/>
        <v>18213715.781498026</v>
      </c>
      <c r="AL24" s="2">
        <f t="shared" si="25"/>
        <v>-5183519.6480521131</v>
      </c>
      <c r="AM24" s="2">
        <f t="shared" si="25"/>
        <v>10672846.818943353</v>
      </c>
      <c r="AN24" s="2">
        <f t="shared" si="25"/>
        <v>10315555.631613571</v>
      </c>
      <c r="AO24" s="2">
        <f t="shared" si="25"/>
        <v>9432703.7497882452</v>
      </c>
      <c r="AP24" s="2">
        <f t="shared" si="25"/>
        <v>8308633.5893591018</v>
      </c>
      <c r="AQ24" s="2">
        <f t="shared" si="25"/>
        <v>7057161.8869026126</v>
      </c>
      <c r="AR24" s="2">
        <f t="shared" si="25"/>
        <v>5787752.5949573424</v>
      </c>
      <c r="AS24" s="2">
        <f t="shared" si="25"/>
        <v>4533010.1609303057</v>
      </c>
      <c r="AT24" s="2">
        <f t="shared" si="25"/>
        <v>4920133.0268265605</v>
      </c>
      <c r="AU24" s="2">
        <f t="shared" si="25"/>
        <v>5353418.5491813803</v>
      </c>
      <c r="AV24" s="2">
        <f t="shared" si="25"/>
        <v>5439471.6759461192</v>
      </c>
      <c r="AW24" s="2">
        <f t="shared" si="25"/>
        <v>5295236.0609113574</v>
      </c>
      <c r="AX24" s="2">
        <f t="shared" si="25"/>
        <v>5000803.3755288813</v>
      </c>
      <c r="AY24" s="2">
        <f t="shared" si="25"/>
        <v>4562907.7024359815</v>
      </c>
      <c r="AZ24" s="2">
        <f t="shared" si="25"/>
        <v>4075111.3165811994</v>
      </c>
      <c r="BA24" s="2">
        <f t="shared" si="25"/>
        <v>3612192.9525474943</v>
      </c>
      <c r="BB24" s="2">
        <f t="shared" si="25"/>
        <v>3137520.6708150962</v>
      </c>
      <c r="BC24" s="2">
        <f t="shared" si="25"/>
        <v>2654725.4652339811</v>
      </c>
      <c r="BD24" s="2">
        <f t="shared" si="25"/>
        <v>2173453.1422086526</v>
      </c>
      <c r="BE24" s="2">
        <f t="shared" si="25"/>
        <v>1713253.320544454</v>
      </c>
      <c r="BF24" s="2">
        <f t="shared" si="25"/>
        <v>1270333.8416587433</v>
      </c>
      <c r="BG24" s="2">
        <f t="shared" si="25"/>
        <v>860346.75668576919</v>
      </c>
      <c r="BH24" s="2">
        <f t="shared" si="25"/>
        <v>477296.92559605977</v>
      </c>
      <c r="BI24" s="2">
        <f t="shared" si="25"/>
        <v>116446.8969102113</v>
      </c>
      <c r="BJ24" s="2">
        <f t="shared" si="25"/>
        <v>-225772.09670919273</v>
      </c>
      <c r="BK24" s="2">
        <f t="shared" si="25"/>
        <v>-552487.98977669608</v>
      </c>
      <c r="BL24" s="2">
        <f t="shared" si="25"/>
        <v>-846472.27854945348</v>
      </c>
      <c r="BM24" s="2">
        <f t="shared" si="25"/>
        <v>-1166145.3460989143</v>
      </c>
      <c r="BN24" s="2">
        <f t="shared" si="25"/>
        <v>-1453840.3144337004</v>
      </c>
      <c r="BO24" s="2">
        <f t="shared" si="25"/>
        <v>-1693874.3284803536</v>
      </c>
      <c r="BP24" s="2">
        <f t="shared" si="25"/>
        <v>-1915837.9853894615</v>
      </c>
      <c r="BQ24" s="2">
        <f t="shared" si="25"/>
        <v>-2101459.9823626233</v>
      </c>
      <c r="BR24" s="2">
        <f t="shared" si="25"/>
        <v>-2256638.5053561334</v>
      </c>
      <c r="BS24" s="2">
        <f t="shared" si="25"/>
        <v>-2408138.9117254596</v>
      </c>
      <c r="BT24" s="2">
        <f t="shared" si="25"/>
        <v>-2535386.0894444194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-2642369.5789055377</v>
      </c>
      <c r="BV24" s="2">
        <f t="shared" si="26"/>
        <v>-2733310.2155706547</v>
      </c>
      <c r="BW24" s="2">
        <f t="shared" si="26"/>
        <v>-2810858.670130793</v>
      </c>
    </row>
    <row r="25" spans="1:75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4107</v>
      </c>
      <c r="S25" s="2">
        <f>IF(S$14&gt;'Salton Sea Accounting Model'!$F$3,LOOKUP(S$14,'Salton Sea Accounting Model'!$F3:$F31,'Salton Sea Accounting Model'!$H3:$H31),'Salton Sea Accounting Model'!$H$3)</f>
        <v>4107</v>
      </c>
      <c r="T25" s="2">
        <f>IF(T$14&gt;'Salton Sea Accounting Model'!$F$3,LOOKUP(T$14,'Salton Sea Accounting Model'!$F3:$F31,'Salton Sea Accounting Model'!$H3:$H31),'Salton Sea Accounting Model'!$H$3)</f>
        <v>4107</v>
      </c>
      <c r="U25" s="2">
        <f>IF(U$14&gt;'Salton Sea Accounting Model'!$F$3,LOOKUP(U$14,'Salton Sea Accounting Model'!$F3:$F31,'Salton Sea Accounting Model'!$H3:$H31),'Salton Sea Accounting Model'!$H$3)</f>
        <v>4107</v>
      </c>
      <c r="V25" s="2">
        <f>IF(V$14&gt;'Salton Sea Accounting Model'!$F$3,LOOKUP(V$14,'Salton Sea Accounting Model'!$F3:$F31,'Salton Sea Accounting Model'!$H3:$H31),'Salton Sea Accounting Model'!$H$3)</f>
        <v>4107</v>
      </c>
      <c r="W25" s="2">
        <f>IF(W$14&gt;'Salton Sea Accounting Model'!$F$3,LOOKUP(W$14,'Salton Sea Accounting Model'!$F3:$F31,'Salton Sea Accounting Model'!$H3:$H31),'Salton Sea Accounting Model'!$H$3)</f>
        <v>4107</v>
      </c>
      <c r="X25" s="2">
        <f>IF(X$14&gt;'Salton Sea Accounting Model'!$F$3,LOOKUP(X$14,'Salton Sea Accounting Model'!$F3:$F31,'Salton Sea Accounting Model'!$H3:$H31),'Salton Sea Accounting Model'!$H$3)</f>
        <v>4107</v>
      </c>
      <c r="Y25" s="2">
        <f>IF(Y$14&gt;'Salton Sea Accounting Model'!$F$3,LOOKUP(Y$14,'Salton Sea Accounting Model'!$F3:$F31,'Salton Sea Accounting Model'!$H3:$H31),'Salton Sea Accounting Model'!$H$3)</f>
        <v>4107</v>
      </c>
      <c r="Z25" s="2">
        <f>IF(Z$14&gt;'Salton Sea Accounting Model'!$F$3,LOOKUP(Z$14,'Salton Sea Accounting Model'!$F3:$F31,'Salton Sea Accounting Model'!$H3:$H31),'Salton Sea Accounting Model'!$H$3)</f>
        <v>4107</v>
      </c>
      <c r="AA25" s="2">
        <f>IF(AA$14&gt;'Salton Sea Accounting Model'!$F$3,LOOKUP(AA$14,'Salton Sea Accounting Model'!$F3:$F31,'Salton Sea Accounting Model'!$H3:$H31),'Salton Sea Accounting Model'!$H$3)</f>
        <v>4107</v>
      </c>
      <c r="AB25" s="2">
        <f>IF(AB$14&gt;'Salton Sea Accounting Model'!$F$3,LOOKUP(AB$14,'Salton Sea Accounting Model'!$F3:$F31,'Salton Sea Accounting Model'!$H3:$H31),'Salton Sea Accounting Model'!$H$3)</f>
        <v>4107</v>
      </c>
      <c r="AC25" s="2">
        <f>IF(AC$14&gt;'Salton Sea Accounting Model'!$F$3,LOOKUP(AC$14,'Salton Sea Accounting Model'!$F3:$F31,'Salton Sea Accounting Model'!$H3:$H31),'Salton Sea Accounting Model'!$H$3)</f>
        <v>4107</v>
      </c>
      <c r="AD25" s="2">
        <f>IF(AD$14&gt;'Salton Sea Accounting Model'!$F$3,LOOKUP(AD$14,'Salton Sea Accounting Model'!$F3:$F31,'Salton Sea Accounting Model'!$H3:$H31),'Salton Sea Accounting Model'!$H$3)</f>
        <v>4107</v>
      </c>
      <c r="AE25" s="2">
        <f>IF(AE$14&gt;'Salton Sea Accounting Model'!$F$3,LOOKUP(AE$14,'Salton Sea Accounting Model'!$F3:$F31,'Salton Sea Accounting Model'!$H3:$H31),'Salton Sea Accounting Model'!$H$3)</f>
        <v>4107</v>
      </c>
      <c r="AF25" s="2">
        <f>IF(AF$14&gt;'Salton Sea Accounting Model'!$F$3,LOOKUP(AF$14,'Salton Sea Accounting Model'!$F3:$F31,'Salton Sea Accounting Model'!$H3:$H31),'Salton Sea Accounting Model'!$H$3)</f>
        <v>4107</v>
      </c>
      <c r="AG25" s="2">
        <f>IF(AG$14&gt;'Salton Sea Accounting Model'!$F$3,LOOKUP(AG$14,'Salton Sea Accounting Model'!$F3:$F31,'Salton Sea Accounting Model'!$H3:$H31),'Salton Sea Accounting Model'!$H$3)</f>
        <v>4107</v>
      </c>
      <c r="AH25" s="2">
        <f>IF(AH$14&gt;'Salton Sea Accounting Model'!$F$3,LOOKUP(AH$14,'Salton Sea Accounting Model'!$F3:$F31,'Salton Sea Accounting Model'!$H3:$H31),'Salton Sea Accounting Model'!$H$3)</f>
        <v>4107</v>
      </c>
      <c r="AI25" s="2">
        <f>IF(AI$14&gt;'Salton Sea Accounting Model'!$F$3,LOOKUP(AI$14,'Salton Sea Accounting Model'!$F3:$F31,'Salton Sea Accounting Model'!$H3:$H31),'Salton Sea Accounting Model'!$H$3)</f>
        <v>4107</v>
      </c>
      <c r="AJ25" s="2">
        <f>IF(AJ$14&gt;'Salton Sea Accounting Model'!$F$3,LOOKUP(AJ$14,'Salton Sea Accounting Model'!$F3:$F31,'Salton Sea Accounting Model'!$H3:$H31),'Salton Sea Accounting Model'!$H$3)</f>
        <v>4107</v>
      </c>
      <c r="AK25" s="2">
        <f>IF(AK$14&gt;'Salton Sea Accounting Model'!$F$3,LOOKUP(AK$14,'Salton Sea Accounting Model'!$F3:$F31,'Salton Sea Accounting Model'!$H3:$H31),'Salton Sea Accounting Model'!$H$3)</f>
        <v>4107</v>
      </c>
      <c r="AL25" s="2">
        <f>IF(AL$14&gt;'Salton Sea Accounting Model'!$F$3,LOOKUP(AL$14,'Salton Sea Accounting Model'!$F3:$F31,'Salton Sea Accounting Model'!$H3:$H31),'Salton Sea Accounting Model'!$H$3)</f>
        <v>4107</v>
      </c>
      <c r="AM25" s="2">
        <f>IF(AM$14&gt;'Salton Sea Accounting Model'!$F$3,LOOKUP(AM$14,'Salton Sea Accounting Model'!$F3:$F31,'Salton Sea Accounting Model'!$H3:$H31),'Salton Sea Accounting Model'!$H$3)</f>
        <v>4107</v>
      </c>
      <c r="AN25" s="2">
        <f>IF(AN$14&gt;'Salton Sea Accounting Model'!$F$3,LOOKUP(AN$14,'Salton Sea Accounting Model'!$F3:$F31,'Salton Sea Accounting Model'!$H3:$H31),'Salton Sea Accounting Model'!$H$3)</f>
        <v>4107</v>
      </c>
      <c r="AO25" s="2">
        <f>IF(AO$14&gt;'Salton Sea Accounting Model'!$F$3,LOOKUP(AO$14,'Salton Sea Accounting Model'!$F3:$F31,'Salton Sea Accounting Model'!$H3:$H31),'Salton Sea Accounting Model'!$H$3)</f>
        <v>4107</v>
      </c>
      <c r="AP25" s="2">
        <f>IF(AP$14&gt;'Salton Sea Accounting Model'!$F$3,LOOKUP(AP$14,'Salton Sea Accounting Model'!$F3:$F31,'Salton Sea Accounting Model'!$H3:$H31),'Salton Sea Accounting Model'!$H$3)</f>
        <v>4107</v>
      </c>
      <c r="AQ25" s="2">
        <f>IF(AQ$14&gt;'Salton Sea Accounting Model'!$F$3,LOOKUP(AQ$14,'Salton Sea Accounting Model'!$F3:$F31,'Salton Sea Accounting Model'!$H3:$H31),'Salton Sea Accounting Model'!$H$3)</f>
        <v>4107</v>
      </c>
      <c r="AR25" s="2">
        <f>IF(AR$14&gt;'Salton Sea Accounting Model'!$F$3,LOOKUP(AR$14,'Salton Sea Accounting Model'!$F3:$F31,'Salton Sea Accounting Model'!$H3:$H31),'Salton Sea Accounting Model'!$H$3)</f>
        <v>4107</v>
      </c>
      <c r="AS25" s="2">
        <f>IF(AS$14&gt;'Salton Sea Accounting Model'!$F$3,LOOKUP(AS$14,'Salton Sea Accounting Model'!$F3:$F31,'Salton Sea Accounting Model'!$H3:$H31),'Salton Sea Accounting Model'!$H$3)</f>
        <v>4107</v>
      </c>
      <c r="AT25" s="2">
        <f>IF(AT$14&gt;'Salton Sea Accounting Model'!$F$3,LOOKUP(AT$14,'Salton Sea Accounting Model'!$F3:$F31,'Salton Sea Accounting Model'!$H3:$H31),'Salton Sea Accounting Model'!$H$3)</f>
        <v>4107</v>
      </c>
      <c r="AU25" s="2">
        <f>IF(AU$14&gt;'Salton Sea Accounting Model'!$F$3,LOOKUP(AU$14,'Salton Sea Accounting Model'!$F3:$F31,'Salton Sea Accounting Model'!$H3:$H31),'Salton Sea Accounting Model'!$H$3)</f>
        <v>4107</v>
      </c>
      <c r="AV25" s="2">
        <f>IF(AV$14&gt;'Salton Sea Accounting Model'!$F$3,LOOKUP(AV$14,'Salton Sea Accounting Model'!$F3:$F31,'Salton Sea Accounting Model'!$H3:$H31),'Salton Sea Accounting Model'!$H$3)</f>
        <v>4107</v>
      </c>
      <c r="AW25" s="2">
        <f>IF(AW$14&gt;'Salton Sea Accounting Model'!$F$3,LOOKUP(AW$14,'Salton Sea Accounting Model'!$F3:$F31,'Salton Sea Accounting Model'!$H3:$H31),'Salton Sea Accounting Model'!$H$3)</f>
        <v>4107</v>
      </c>
      <c r="AX25" s="2">
        <f>IF(AX$14&gt;'Salton Sea Accounting Model'!$F$3,LOOKUP(AX$14,'Salton Sea Accounting Model'!$F3:$F31,'Salton Sea Accounting Model'!$H3:$H31),'Salton Sea Accounting Model'!$H$3)</f>
        <v>4107</v>
      </c>
      <c r="AY25" s="2">
        <f>IF(AY$14&gt;'Salton Sea Accounting Model'!$F$3,LOOKUP(AY$14,'Salton Sea Accounting Model'!$F3:$F31,'Salton Sea Accounting Model'!$H3:$H31),'Salton Sea Accounting Model'!$H$3)</f>
        <v>4107</v>
      </c>
      <c r="AZ25" s="2">
        <f>IF(AZ$14&gt;'Salton Sea Accounting Model'!$F$3,LOOKUP(AZ$14,'Salton Sea Accounting Model'!$F3:$F31,'Salton Sea Accounting Model'!$H3:$H31),'Salton Sea Accounting Model'!$H$3)</f>
        <v>4107</v>
      </c>
      <c r="BA25" s="2">
        <f>IF(BA$14&gt;'Salton Sea Accounting Model'!$F$3,LOOKUP(BA$14,'Salton Sea Accounting Model'!$F3:$F31,'Salton Sea Accounting Model'!$H3:$H31),'Salton Sea Accounting Model'!$H$3)</f>
        <v>4107</v>
      </c>
      <c r="BB25" s="2">
        <f>IF(BB$14&gt;'Salton Sea Accounting Model'!$F$3,LOOKUP(BB$14,'Salton Sea Accounting Model'!$F3:$F31,'Salton Sea Accounting Model'!$H3:$H31),'Salton Sea Accounting Model'!$H$3)</f>
        <v>4107</v>
      </c>
      <c r="BC25" s="2">
        <f>IF(BC$14&gt;'Salton Sea Accounting Model'!$F$3,LOOKUP(BC$14,'Salton Sea Accounting Model'!$F3:$F31,'Salton Sea Accounting Model'!$H3:$H31),'Salton Sea Accounting Model'!$H$3)</f>
        <v>4107</v>
      </c>
      <c r="BD25" s="2">
        <f>IF(BD$14&gt;'Salton Sea Accounting Model'!$F$3,LOOKUP(BD$14,'Salton Sea Accounting Model'!$F3:$F31,'Salton Sea Accounting Model'!$H3:$H31),'Salton Sea Accounting Model'!$H$3)</f>
        <v>4107</v>
      </c>
      <c r="BE25" s="2">
        <f>IF(BE$14&gt;'Salton Sea Accounting Model'!$F$3,LOOKUP(BE$14,'Salton Sea Accounting Model'!$F3:$F31,'Salton Sea Accounting Model'!$H3:$H31),'Salton Sea Accounting Model'!$H$3)</f>
        <v>4107</v>
      </c>
      <c r="BF25" s="2">
        <f>IF(BF$14&gt;'Salton Sea Accounting Model'!$F$3,LOOKUP(BF$14,'Salton Sea Accounting Model'!$F3:$F31,'Salton Sea Accounting Model'!$H3:$H31),'Salton Sea Accounting Model'!$H$3)</f>
        <v>4107</v>
      </c>
      <c r="BG25" s="2">
        <f>IF(BG$14&gt;'Salton Sea Accounting Model'!$F$3,LOOKUP(BG$14,'Salton Sea Accounting Model'!$F3:$F31,'Salton Sea Accounting Model'!$H3:$H31),'Salton Sea Accounting Model'!$H$3)</f>
        <v>4107</v>
      </c>
      <c r="BH25" s="2">
        <f>IF(BH$14&gt;'Salton Sea Accounting Model'!$F$3,LOOKUP(BH$14,'Salton Sea Accounting Model'!$F3:$F31,'Salton Sea Accounting Model'!$H3:$H31),'Salton Sea Accounting Model'!$H$3)</f>
        <v>4107</v>
      </c>
      <c r="BI25" s="2">
        <f>IF(BI$14&gt;'Salton Sea Accounting Model'!$F$3,LOOKUP(BI$14,'Salton Sea Accounting Model'!$F3:$F31,'Salton Sea Accounting Model'!$H3:$H31),'Salton Sea Accounting Model'!$H$3)</f>
        <v>4107</v>
      </c>
      <c r="BJ25" s="2">
        <f>IF(BJ$14&gt;'Salton Sea Accounting Model'!$F$3,LOOKUP(BJ$14,'Salton Sea Accounting Model'!$F3:$F31,'Salton Sea Accounting Model'!$H3:$H31),'Salton Sea Accounting Model'!$H$3)</f>
        <v>4107</v>
      </c>
      <c r="BK25" s="2">
        <f>IF(BK$14&gt;'Salton Sea Accounting Model'!$F$3,LOOKUP(BK$14,'Salton Sea Accounting Model'!$F3:$F31,'Salton Sea Accounting Model'!$H3:$H31),'Salton Sea Accounting Model'!$H$3)</f>
        <v>4107</v>
      </c>
      <c r="BL25" s="2">
        <f>IF(BL$14&gt;'Salton Sea Accounting Model'!$F$3,LOOKUP(BL$14,'Salton Sea Accounting Model'!$F3:$F31,'Salton Sea Accounting Model'!$H3:$H31),'Salton Sea Accounting Model'!$H$3)</f>
        <v>4107</v>
      </c>
      <c r="BM25" s="2">
        <f>IF(BM$14&gt;'Salton Sea Accounting Model'!$F$3,LOOKUP(BM$14,'Salton Sea Accounting Model'!$F3:$F31,'Salton Sea Accounting Model'!$H3:$H31),'Salton Sea Accounting Model'!$H$3)</f>
        <v>4107</v>
      </c>
      <c r="BN25" s="2">
        <f>IF(BN$14&gt;'Salton Sea Accounting Model'!$F$3,LOOKUP(BN$14,'Salton Sea Accounting Model'!$F3:$F31,'Salton Sea Accounting Model'!$H3:$H31),'Salton Sea Accounting Model'!$H$3)</f>
        <v>4107</v>
      </c>
      <c r="BO25" s="2">
        <f>IF(BO$14&gt;'Salton Sea Accounting Model'!$F$3,LOOKUP(BO$14,'Salton Sea Accounting Model'!$F3:$F31,'Salton Sea Accounting Model'!$H3:$H31),'Salton Sea Accounting Model'!$H$3)</f>
        <v>4107</v>
      </c>
      <c r="BP25" s="2">
        <f>IF(BP$14&gt;'Salton Sea Accounting Model'!$F$3,LOOKUP(BP$14,'Salton Sea Accounting Model'!$F3:$F31,'Salton Sea Accounting Model'!$H3:$H31),'Salton Sea Accounting Model'!$H$3)</f>
        <v>4107</v>
      </c>
      <c r="BQ25" s="2">
        <f>IF(BQ$14&gt;'Salton Sea Accounting Model'!$F$3,LOOKUP(BQ$14,'Salton Sea Accounting Model'!$F3:$F31,'Salton Sea Accounting Model'!$H3:$H31),'Salton Sea Accounting Model'!$H$3)</f>
        <v>4107</v>
      </c>
      <c r="BR25" s="2">
        <f>IF(BR$14&gt;'Salton Sea Accounting Model'!$F$3,LOOKUP(BR$14,'Salton Sea Accounting Model'!$F3:$F31,'Salton Sea Accounting Model'!$H3:$H31),'Salton Sea Accounting Model'!$H$3)</f>
        <v>4107</v>
      </c>
      <c r="BS25" s="2">
        <f>IF(BS$14&gt;'Salton Sea Accounting Model'!$F$3,LOOKUP(BS$14,'Salton Sea Accounting Model'!$F3:$F31,'Salton Sea Accounting Model'!$H3:$H31),'Salton Sea Accounting Model'!$H$3)</f>
        <v>4107</v>
      </c>
      <c r="BT25" s="2">
        <f>IF(BT$14&gt;'Salton Sea Accounting Model'!$F$3,LOOKUP(BT$14,'Salton Sea Accounting Model'!$F3:$F31,'Salton Sea Accounting Model'!$H3:$H31),'Salton Sea Accounting Model'!$H$3)</f>
        <v>4107</v>
      </c>
      <c r="BU25" s="2">
        <f>IF(BU$14&gt;'Salton Sea Accounting Model'!$F$3,LOOKUP(BU$14,'Salton Sea Accounting Model'!$F3:$F31,'Salton Sea Accounting Model'!$H3:$H31),'Salton Sea Accounting Model'!$H$3)</f>
        <v>4107</v>
      </c>
      <c r="BV25" s="2">
        <f>IF(BV$14&gt;'Salton Sea Accounting Model'!$F$3,LOOKUP(BV$14,'Salton Sea Accounting Model'!$F3:$F31,'Salton Sea Accounting Model'!$H3:$H31),'Salton Sea Accounting Model'!$H$3)</f>
        <v>4107</v>
      </c>
      <c r="BW25" s="2">
        <f>IF(BW$14&gt;'Salton Sea Accounting Model'!$F$3,LOOKUP(BW$14,'Salton Sea Accounting Model'!$F3:$F31,'Salton Sea Accounting Model'!$H3:$H31),'Salton Sea Accounting Model'!$H$3)</f>
        <v>4107</v>
      </c>
    </row>
    <row r="26" spans="1:75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>
      <c r="A28" s="10" t="s">
        <v>91</v>
      </c>
      <c r="B28" s="10" t="s">
        <v>92</v>
      </c>
      <c r="D28" s="2">
        <v>37000</v>
      </c>
      <c r="E28" t="s">
        <v>75</v>
      </c>
      <c r="F28" t="s">
        <v>93</v>
      </c>
      <c r="G28" s="13" t="s">
        <v>94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72158.686119217324</v>
      </c>
      <c r="T29" s="2">
        <f t="shared" si="29"/>
        <v>80462.486302261459</v>
      </c>
      <c r="U29" s="2">
        <f t="shared" si="29"/>
        <v>89743.744970915548</v>
      </c>
      <c r="V29" s="2">
        <f t="shared" si="29"/>
        <v>99447.170501144064</v>
      </c>
      <c r="W29" s="2">
        <f t="shared" si="29"/>
        <v>109260.27939497493</v>
      </c>
      <c r="X29" s="2">
        <f t="shared" si="29"/>
        <v>118870.68200451107</v>
      </c>
      <c r="Y29" s="2">
        <f t="shared" si="29"/>
        <v>128082.49692613535</v>
      </c>
      <c r="Z29" s="2">
        <f t="shared" si="29"/>
        <v>136138.85544285967</v>
      </c>
      <c r="AA29" s="2">
        <f t="shared" si="29"/>
        <v>142247.29301103074</v>
      </c>
      <c r="AB29" s="2">
        <f t="shared" si="29"/>
        <v>145791.82434861461</v>
      </c>
      <c r="AC29" s="2">
        <f t="shared" si="29"/>
        <v>162363.53796154595</v>
      </c>
      <c r="AD29" s="2">
        <f t="shared" si="29"/>
        <v>179215.84420831469</v>
      </c>
      <c r="AE29" s="2">
        <f t="shared" si="29"/>
        <v>193870.38102967234</v>
      </c>
      <c r="AF29" s="2">
        <f t="shared" si="29"/>
        <v>198016.64014032166</v>
      </c>
      <c r="AG29" s="2">
        <f t="shared" si="29"/>
        <v>171189.09268806386</v>
      </c>
      <c r="AH29" s="2">
        <f t="shared" si="29"/>
        <v>38035.663196247231</v>
      </c>
      <c r="AI29" s="2">
        <f t="shared" si="29"/>
        <v>42057.017957265271</v>
      </c>
      <c r="AJ29" s="2">
        <f t="shared" si="29"/>
        <v>45052.579455899671</v>
      </c>
      <c r="AK29" s="2">
        <f t="shared" si="29"/>
        <v>47437.73806486855</v>
      </c>
      <c r="AL29" s="2">
        <f t="shared" si="29"/>
        <v>49525.083463870695</v>
      </c>
      <c r="AM29" s="2">
        <f t="shared" si="29"/>
        <v>54618.283204223349</v>
      </c>
      <c r="AN29" s="2">
        <f t="shared" si="29"/>
        <v>52121.244878155281</v>
      </c>
      <c r="AO29" s="2">
        <f t="shared" si="29"/>
        <v>50651.381298616878</v>
      </c>
      <c r="AP29" s="2">
        <f t="shared" si="29"/>
        <v>49655.027504682876</v>
      </c>
      <c r="AQ29" s="2">
        <f t="shared" si="29"/>
        <v>48911.746203630857</v>
      </c>
      <c r="AR29" s="2">
        <f t="shared" si="29"/>
        <v>48246.999971319623</v>
      </c>
      <c r="AS29" s="2">
        <f t="shared" si="29"/>
        <v>47610.133460076533</v>
      </c>
      <c r="AT29" s="2">
        <f t="shared" si="29"/>
        <v>46957.267288738964</v>
      </c>
      <c r="AU29" s="2">
        <f t="shared" si="29"/>
        <v>45928.160998518622</v>
      </c>
      <c r="AV29" s="2">
        <f t="shared" si="29"/>
        <v>45331.514114679296</v>
      </c>
      <c r="AW29" s="2">
        <f t="shared" si="29"/>
        <v>45017.91706112837</v>
      </c>
      <c r="AX29" s="2">
        <f t="shared" si="29"/>
        <v>44885.861196701939</v>
      </c>
      <c r="AY29" s="2">
        <f t="shared" si="29"/>
        <v>44922.497623567964</v>
      </c>
      <c r="AZ29" s="2">
        <f t="shared" si="29"/>
        <v>45015.890757283269</v>
      </c>
      <c r="BA29" s="2">
        <f t="shared" si="29"/>
        <v>45078.807191661734</v>
      </c>
      <c r="BB29" s="2">
        <f t="shared" si="29"/>
        <v>45153.025833219159</v>
      </c>
      <c r="BC29" s="2">
        <f t="shared" si="29"/>
        <v>45234.182717141644</v>
      </c>
      <c r="BD29" s="2">
        <f t="shared" si="29"/>
        <v>45311.937859920101</v>
      </c>
      <c r="BE29" s="2">
        <f t="shared" si="29"/>
        <v>45364.191844372159</v>
      </c>
      <c r="BF29" s="2">
        <f t="shared" si="29"/>
        <v>45396.270829215784</v>
      </c>
      <c r="BG29" s="2">
        <f t="shared" si="29"/>
        <v>45391.121993798675</v>
      </c>
      <c r="BH29" s="2">
        <f t="shared" si="29"/>
        <v>45356.058367875994</v>
      </c>
      <c r="BI29" s="2">
        <f t="shared" si="29"/>
        <v>45296.826014663384</v>
      </c>
      <c r="BJ29" s="2">
        <f t="shared" si="29"/>
        <v>45217.760383283181</v>
      </c>
      <c r="BK29" s="2">
        <f t="shared" si="29"/>
        <v>45123.149426947581</v>
      </c>
      <c r="BL29" s="2">
        <f t="shared" si="29"/>
        <v>44995.039615360663</v>
      </c>
      <c r="BM29" s="2">
        <f t="shared" si="29"/>
        <v>44893.972018127519</v>
      </c>
      <c r="BN29" s="2">
        <f t="shared" si="29"/>
        <v>44760.929316372763</v>
      </c>
      <c r="BO29" s="2">
        <f t="shared" si="29"/>
        <v>44580.938365048722</v>
      </c>
      <c r="BP29" s="2">
        <f t="shared" si="29"/>
        <v>44384.004995036012</v>
      </c>
      <c r="BQ29" s="2">
        <f t="shared" si="29"/>
        <v>44153.078795555317</v>
      </c>
      <c r="BR29" s="2">
        <f t="shared" si="29"/>
        <v>43894.727246439943</v>
      </c>
      <c r="BS29" s="2">
        <f t="shared" si="29"/>
        <v>43635.473230748903</v>
      </c>
      <c r="BT29" s="2">
        <f t="shared" si="29"/>
        <v>43355.202191591889</v>
      </c>
      <c r="BU29" s="2">
        <f t="shared" ref="BU29:BW29" si="30" xml:space="preserve"> BU$23</f>
        <v>43058.702838227793</v>
      </c>
      <c r="BV29" s="2">
        <f t="shared" si="30"/>
        <v>42750.350010646274</v>
      </c>
      <c r="BW29" s="2">
        <f t="shared" si="30"/>
        <v>42432.461663419614</v>
      </c>
    </row>
    <row r="30" spans="1:75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72158.686119217324</v>
      </c>
      <c r="T31" s="2">
        <f t="shared" si="33"/>
        <v>80462.486302261459</v>
      </c>
      <c r="U31" s="2">
        <f t="shared" si="33"/>
        <v>89743.744970915548</v>
      </c>
      <c r="V31" s="2">
        <f t="shared" si="33"/>
        <v>99447.170501144064</v>
      </c>
      <c r="W31" s="2">
        <f t="shared" si="33"/>
        <v>109260.27939497493</v>
      </c>
      <c r="X31" s="2">
        <f t="shared" si="33"/>
        <v>118870.68200451107</v>
      </c>
      <c r="Y31" s="2">
        <f t="shared" si="33"/>
        <v>128082.49692613535</v>
      </c>
      <c r="Z31" s="2">
        <f t="shared" si="33"/>
        <v>136138.85544285967</v>
      </c>
      <c r="AA31" s="2">
        <f t="shared" si="33"/>
        <v>142247.29301103074</v>
      </c>
      <c r="AB31" s="2">
        <f t="shared" si="33"/>
        <v>145791.82434861461</v>
      </c>
      <c r="AC31" s="2">
        <f t="shared" si="33"/>
        <v>162363.53796154595</v>
      </c>
      <c r="AD31" s="2">
        <f t="shared" si="33"/>
        <v>179215.84420831469</v>
      </c>
      <c r="AE31" s="2">
        <f t="shared" si="33"/>
        <v>193870.38102967234</v>
      </c>
      <c r="AF31" s="2">
        <f t="shared" si="33"/>
        <v>198016.64014032166</v>
      </c>
      <c r="AG31" s="2">
        <f t="shared" si="33"/>
        <v>171189.09268806386</v>
      </c>
      <c r="AH31" s="2">
        <f t="shared" si="33"/>
        <v>38035.663196247231</v>
      </c>
      <c r="AI31" s="2">
        <f t="shared" si="33"/>
        <v>42057.017957265271</v>
      </c>
      <c r="AJ31" s="2">
        <f t="shared" si="33"/>
        <v>45052.579455899671</v>
      </c>
      <c r="AK31" s="2">
        <f t="shared" si="33"/>
        <v>47437.73806486855</v>
      </c>
      <c r="AL31" s="2">
        <f t="shared" si="33"/>
        <v>49525.083463870695</v>
      </c>
      <c r="AM31" s="2">
        <f t="shared" si="33"/>
        <v>54618.283204223349</v>
      </c>
      <c r="AN31" s="2">
        <f t="shared" si="33"/>
        <v>52121.244878155281</v>
      </c>
      <c r="AO31" s="2">
        <f t="shared" si="33"/>
        <v>50651.381298616878</v>
      </c>
      <c r="AP31" s="2">
        <f t="shared" si="33"/>
        <v>49655.027504682876</v>
      </c>
      <c r="AQ31" s="2">
        <f t="shared" si="33"/>
        <v>48911.746203630857</v>
      </c>
      <c r="AR31" s="2">
        <f t="shared" si="33"/>
        <v>48246.999971319623</v>
      </c>
      <c r="AS31" s="2">
        <f t="shared" si="33"/>
        <v>47610.133460076533</v>
      </c>
      <c r="AT31" s="2">
        <f t="shared" si="33"/>
        <v>46957.267288738964</v>
      </c>
      <c r="AU31" s="2">
        <f t="shared" si="33"/>
        <v>45928.160998518622</v>
      </c>
      <c r="AV31" s="2">
        <f t="shared" si="33"/>
        <v>45331.514114679296</v>
      </c>
      <c r="AW31" s="2">
        <f t="shared" si="33"/>
        <v>45017.91706112837</v>
      </c>
      <c r="AX31" s="2">
        <f t="shared" si="33"/>
        <v>44885.861196701939</v>
      </c>
      <c r="AY31" s="2">
        <f t="shared" si="33"/>
        <v>44922.497623567964</v>
      </c>
      <c r="AZ31" s="2">
        <f t="shared" si="33"/>
        <v>45015.890757283269</v>
      </c>
      <c r="BA31" s="2">
        <f t="shared" si="33"/>
        <v>45078.807191661734</v>
      </c>
      <c r="BB31" s="2">
        <f t="shared" si="33"/>
        <v>45153.025833219159</v>
      </c>
      <c r="BC31" s="2">
        <f t="shared" si="33"/>
        <v>45234.182717141644</v>
      </c>
      <c r="BD31" s="2">
        <f t="shared" si="33"/>
        <v>45311.937859920101</v>
      </c>
      <c r="BE31" s="2">
        <f t="shared" si="33"/>
        <v>45364.191844372159</v>
      </c>
      <c r="BF31" s="2">
        <f t="shared" si="33"/>
        <v>45396.270829215784</v>
      </c>
      <c r="BG31" s="2">
        <f t="shared" si="33"/>
        <v>45391.121993798675</v>
      </c>
      <c r="BH31" s="2">
        <f t="shared" si="33"/>
        <v>45356.058367875994</v>
      </c>
      <c r="BI31" s="2">
        <f t="shared" si="33"/>
        <v>45296.826014663384</v>
      </c>
      <c r="BJ31" s="2">
        <f t="shared" si="33"/>
        <v>45217.760383283181</v>
      </c>
      <c r="BK31" s="2">
        <f t="shared" si="33"/>
        <v>45123.149426947581</v>
      </c>
      <c r="BL31" s="2">
        <f t="shared" si="33"/>
        <v>44995.039615360663</v>
      </c>
      <c r="BM31" s="2">
        <f t="shared" si="33"/>
        <v>44893.972018127519</v>
      </c>
      <c r="BN31" s="2">
        <f t="shared" si="33"/>
        <v>44760.929316372763</v>
      </c>
      <c r="BO31" s="2">
        <f t="shared" si="33"/>
        <v>44580.938365048722</v>
      </c>
      <c r="BP31" s="2">
        <f t="shared" si="33"/>
        <v>44384.004995036012</v>
      </c>
      <c r="BQ31" s="2">
        <f t="shared" si="33"/>
        <v>44153.078795555317</v>
      </c>
      <c r="BR31" s="2">
        <f t="shared" si="33"/>
        <v>43894.727246439943</v>
      </c>
      <c r="BS31" s="2">
        <f t="shared" si="33"/>
        <v>43635.473230748903</v>
      </c>
      <c r="BT31" s="2">
        <f t="shared" si="33"/>
        <v>43355.202191591889</v>
      </c>
      <c r="BU31" s="2">
        <f t="shared" ref="BU31:BW31" si="34" xml:space="preserve"> BU$23</f>
        <v>43058.702838227793</v>
      </c>
      <c r="BV31" s="2">
        <f t="shared" si="34"/>
        <v>42750.350010646274</v>
      </c>
      <c r="BW31" s="2">
        <f t="shared" si="34"/>
        <v>42432.461663419614</v>
      </c>
    </row>
    <row r="32" spans="1:75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 xml:space="preserve"> $D32 * H22</f>
        <v>2178925.4411204383</v>
      </c>
      <c r="I32" s="2">
        <f t="shared" ref="I32:BT32" si="35" xml:space="preserve"> $D32 * I22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2275894.0423285537</v>
      </c>
      <c r="T32" s="2">
        <f t="shared" si="35"/>
        <v>2277188.347567982</v>
      </c>
      <c r="U32" s="2">
        <f t="shared" si="35"/>
        <v>2278117.4134543934</v>
      </c>
      <c r="V32" s="2">
        <f t="shared" si="35"/>
        <v>2265490.394349894</v>
      </c>
      <c r="W32" s="2">
        <f t="shared" si="35"/>
        <v>2236299.8375546145</v>
      </c>
      <c r="X32" s="2">
        <f t="shared" si="35"/>
        <v>2187536.5085723153</v>
      </c>
      <c r="Y32" s="2">
        <f t="shared" si="35"/>
        <v>2116308.6742029125</v>
      </c>
      <c r="Z32" s="2">
        <f t="shared" si="35"/>
        <v>2020064.4029488114</v>
      </c>
      <c r="AA32" s="2">
        <f t="shared" si="35"/>
        <v>1896988.2252255511</v>
      </c>
      <c r="AB32" s="2">
        <f t="shared" si="35"/>
        <v>1746628.2991643122</v>
      </c>
      <c r="AC32" s="2">
        <f t="shared" si="35"/>
        <v>1570166.8721348946</v>
      </c>
      <c r="AD32" s="2">
        <f t="shared" si="35"/>
        <v>1348052.4982823373</v>
      </c>
      <c r="AE32" s="2">
        <f t="shared" si="35"/>
        <v>1074520.9831183462</v>
      </c>
      <c r="AF32" s="2">
        <f t="shared" si="35"/>
        <v>747901.04763699626</v>
      </c>
      <c r="AG32" s="2">
        <f t="shared" si="35"/>
        <v>383279.7557337301</v>
      </c>
      <c r="AH32" s="2">
        <f t="shared" si="35"/>
        <v>256590.6718914551</v>
      </c>
      <c r="AI32" s="2">
        <f t="shared" si="35"/>
        <v>398604.49844773108</v>
      </c>
      <c r="AJ32" s="2">
        <f t="shared" si="35"/>
        <v>523779.18741849845</v>
      </c>
      <c r="AK32" s="2">
        <f t="shared" si="35"/>
        <v>633398.02409660222</v>
      </c>
      <c r="AL32" s="2">
        <f t="shared" si="35"/>
        <v>728109.34616039181</v>
      </c>
      <c r="AM32" s="2">
        <f t="shared" si="35"/>
        <v>701155.04399052076</v>
      </c>
      <c r="AN32" s="2">
        <f t="shared" si="35"/>
        <v>756653.84744902619</v>
      </c>
      <c r="AO32" s="2">
        <f t="shared" si="35"/>
        <v>810294.73673341691</v>
      </c>
      <c r="AP32" s="2">
        <f t="shared" si="35"/>
        <v>859344.79623231583</v>
      </c>
      <c r="AQ32" s="2">
        <f t="shared" si="35"/>
        <v>902549.69089698314</v>
      </c>
      <c r="AR32" s="2">
        <f t="shared" si="35"/>
        <v>939246.93270887667</v>
      </c>
      <c r="AS32" s="2">
        <f t="shared" si="35"/>
        <v>969343.2462026549</v>
      </c>
      <c r="AT32" s="2">
        <f t="shared" si="35"/>
        <v>992914.89903949248</v>
      </c>
      <c r="AU32" s="2">
        <f t="shared" si="35"/>
        <v>1018499.5907789905</v>
      </c>
      <c r="AV32" s="2">
        <f t="shared" si="35"/>
        <v>1046337.3672347337</v>
      </c>
      <c r="AW32" s="2">
        <f t="shared" si="35"/>
        <v>1074622.6199496535</v>
      </c>
      <c r="AX32" s="2">
        <f t="shared" si="35"/>
        <v>1102157.8474663927</v>
      </c>
      <c r="AY32" s="2">
        <f t="shared" si="35"/>
        <v>1128162.0250191428</v>
      </c>
      <c r="AZ32" s="2">
        <f t="shared" si="35"/>
        <v>1151889.1450718096</v>
      </c>
      <c r="BA32" s="2">
        <f t="shared" si="35"/>
        <v>1173079.7239180319</v>
      </c>
      <c r="BB32" s="2">
        <f t="shared" si="35"/>
        <v>1191863.1272712788</v>
      </c>
      <c r="BC32" s="2">
        <f t="shared" si="35"/>
        <v>1208178.2347595175</v>
      </c>
      <c r="BD32" s="2">
        <f t="shared" si="35"/>
        <v>1221982.8071787341</v>
      </c>
      <c r="BE32" s="2">
        <f t="shared" si="35"/>
        <v>1233284.7635182191</v>
      </c>
      <c r="BF32" s="2">
        <f t="shared" si="35"/>
        <v>1242193.6807850504</v>
      </c>
      <c r="BG32" s="2">
        <f t="shared" si="35"/>
        <v>1248799.4167616758</v>
      </c>
      <c r="BH32" s="2">
        <f t="shared" si="35"/>
        <v>1253273.2198964418</v>
      </c>
      <c r="BI32" s="2">
        <f t="shared" si="35"/>
        <v>1255755.1639095412</v>
      </c>
      <c r="BJ32" s="2">
        <f t="shared" si="35"/>
        <v>1256360.6877734745</v>
      </c>
      <c r="BK32" s="2">
        <f t="shared" si="35"/>
        <v>1255186.6728705866</v>
      </c>
      <c r="BL32" s="2">
        <f t="shared" si="35"/>
        <v>1252313.7353237479</v>
      </c>
      <c r="BM32" s="2">
        <f t="shared" si="35"/>
        <v>1247912.0794752906</v>
      </c>
      <c r="BN32" s="2">
        <f t="shared" si="35"/>
        <v>1241848.1236755764</v>
      </c>
      <c r="BO32" s="2">
        <f t="shared" si="35"/>
        <v>1234288.154040521</v>
      </c>
      <c r="BP32" s="2">
        <f t="shared" si="35"/>
        <v>1225480.0075324231</v>
      </c>
      <c r="BQ32" s="2">
        <f t="shared" si="35"/>
        <v>1215517.6500083979</v>
      </c>
      <c r="BR32" s="2">
        <f t="shared" si="35"/>
        <v>1204590.0581001122</v>
      </c>
      <c r="BS32" s="2">
        <f t="shared" si="35"/>
        <v>1192855.5378722604</v>
      </c>
      <c r="BT32" s="2">
        <f t="shared" si="35"/>
        <v>1180333.2155312879</v>
      </c>
      <c r="BU32" s="2">
        <f t="shared" ref="BU32:BW32" si="36" xml:space="preserve"> $D32 * BU22</f>
        <v>1167149.207866177</v>
      </c>
      <c r="BV32" s="2">
        <f t="shared" si="36"/>
        <v>1153408.8860558684</v>
      </c>
      <c r="BW32" s="2">
        <f t="shared" si="36"/>
        <v>1139195.6729349007</v>
      </c>
    </row>
    <row r="33" spans="2:75" ht="15">
      <c r="B33" s="10" t="s">
        <v>107</v>
      </c>
      <c r="C33">
        <v>2010</v>
      </c>
      <c r="D33" s="2">
        <v>10000</v>
      </c>
      <c r="E33" t="s">
        <v>15</v>
      </c>
      <c r="H33" s="2">
        <f>IF(H34&gt;($D33+$D4-H4),0,($D33+$D4-H4 - H34))</f>
        <v>10000</v>
      </c>
      <c r="I33" s="2">
        <f t="shared" ref="I33:BT33" si="37">IF(I34&gt;($D33+$D4-I4),0,($D33+$D4-I4 - I34))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30623</v>
      </c>
      <c r="T33" s="2">
        <f t="shared" si="37"/>
        <v>38912</v>
      </c>
      <c r="U33" s="2">
        <f t="shared" si="37"/>
        <v>48264.565121916312</v>
      </c>
      <c r="V33" s="2">
        <f t="shared" si="37"/>
        <v>56485.999324706485</v>
      </c>
      <c r="W33" s="2">
        <f t="shared" si="37"/>
        <v>63383.302608370519</v>
      </c>
      <c r="X33" s="2">
        <f t="shared" si="37"/>
        <v>68108.437113630556</v>
      </c>
      <c r="Y33" s="2">
        <f t="shared" si="37"/>
        <v>71975.486196223952</v>
      </c>
      <c r="Z33" s="2">
        <f t="shared" si="37"/>
        <v>75274.449856150721</v>
      </c>
      <c r="AA33" s="2">
        <f t="shared" si="37"/>
        <v>77905.7629631421</v>
      </c>
      <c r="AB33" s="2">
        <f t="shared" si="37"/>
        <v>79292.80934882928</v>
      </c>
      <c r="AC33" s="2">
        <f t="shared" si="37"/>
        <v>84225.136060788907</v>
      </c>
      <c r="AD33" s="2">
        <f t="shared" si="37"/>
        <v>89309.984223415071</v>
      </c>
      <c r="AE33" s="2">
        <f t="shared" si="37"/>
        <v>96741.650506252248</v>
      </c>
      <c r="AF33" s="2">
        <f t="shared" si="37"/>
        <v>105431.80479246181</v>
      </c>
      <c r="AG33" s="2">
        <f t="shared" si="37"/>
        <v>117492.72618573236</v>
      </c>
      <c r="AH33" s="2">
        <f t="shared" si="37"/>
        <v>78435.006507457612</v>
      </c>
      <c r="AI33" s="2">
        <f t="shared" si="37"/>
        <v>62158.599075558312</v>
      </c>
      <c r="AJ33" s="2">
        <f t="shared" si="37"/>
        <v>50156.782993723027</v>
      </c>
      <c r="AK33" s="2">
        <f t="shared" si="37"/>
        <v>40117.311964712535</v>
      </c>
      <c r="AL33" s="2">
        <f t="shared" si="37"/>
        <v>31485.885023820934</v>
      </c>
      <c r="AM33" s="2">
        <f t="shared" si="37"/>
        <v>33156.50217104824</v>
      </c>
      <c r="AN33" s="2">
        <f t="shared" si="37"/>
        <v>23494.163406394458</v>
      </c>
      <c r="AO33" s="2">
        <f t="shared" si="37"/>
        <v>14647.868729859576</v>
      </c>
      <c r="AP33" s="2">
        <f t="shared" si="37"/>
        <v>6876.5962804262817</v>
      </c>
      <c r="AQ33" s="2">
        <f t="shared" si="37"/>
        <v>0</v>
      </c>
      <c r="AR33" s="2">
        <f t="shared" si="37"/>
        <v>0</v>
      </c>
      <c r="AS33" s="2">
        <f t="shared" si="37"/>
        <v>0</v>
      </c>
      <c r="AT33" s="2">
        <f t="shared" si="37"/>
        <v>0</v>
      </c>
      <c r="AU33" s="2">
        <f t="shared" si="37"/>
        <v>0</v>
      </c>
      <c r="AV33" s="2">
        <f t="shared" si="37"/>
        <v>0</v>
      </c>
      <c r="AW33" s="2">
        <f t="shared" si="37"/>
        <v>0</v>
      </c>
      <c r="AX33" s="2">
        <f t="shared" si="37"/>
        <v>0</v>
      </c>
      <c r="AY33" s="2">
        <f t="shared" si="37"/>
        <v>0</v>
      </c>
      <c r="AZ33" s="2">
        <f t="shared" si="37"/>
        <v>0</v>
      </c>
      <c r="BA33" s="2">
        <f t="shared" si="37"/>
        <v>0</v>
      </c>
      <c r="BB33" s="2">
        <f t="shared" si="37"/>
        <v>0</v>
      </c>
      <c r="BC33" s="2">
        <f t="shared" si="37"/>
        <v>0</v>
      </c>
      <c r="BD33" s="2">
        <f t="shared" si="37"/>
        <v>0</v>
      </c>
      <c r="BE33" s="2">
        <f t="shared" si="37"/>
        <v>0</v>
      </c>
      <c r="BF33" s="2">
        <f t="shared" si="37"/>
        <v>0</v>
      </c>
      <c r="BG33" s="2">
        <f t="shared" si="37"/>
        <v>0</v>
      </c>
      <c r="BH33" s="2">
        <f t="shared" si="37"/>
        <v>0</v>
      </c>
      <c r="BI33" s="2">
        <f t="shared" si="37"/>
        <v>0</v>
      </c>
      <c r="BJ33" s="2">
        <f t="shared" si="37"/>
        <v>0</v>
      </c>
      <c r="BK33" s="2">
        <f t="shared" si="37"/>
        <v>0</v>
      </c>
      <c r="BL33" s="2">
        <f t="shared" si="37"/>
        <v>0</v>
      </c>
      <c r="BM33" s="2">
        <f t="shared" si="37"/>
        <v>0</v>
      </c>
      <c r="BN33" s="2">
        <f t="shared" si="37"/>
        <v>0</v>
      </c>
      <c r="BO33" s="2">
        <f t="shared" si="37"/>
        <v>0</v>
      </c>
      <c r="BP33" s="2">
        <f t="shared" si="37"/>
        <v>0</v>
      </c>
      <c r="BQ33" s="2">
        <f t="shared" si="37"/>
        <v>0</v>
      </c>
      <c r="BR33" s="2">
        <f t="shared" si="37"/>
        <v>0</v>
      </c>
      <c r="BS33" s="2">
        <f t="shared" si="37"/>
        <v>0</v>
      </c>
      <c r="BT33" s="2">
        <f t="shared" si="37"/>
        <v>0</v>
      </c>
      <c r="BU33" s="2">
        <f t="shared" ref="BU33:BW33" si="38">IF(BU34&gt;($D33+$D4-BU4),0,($D33+$D4-BU4 - BU34))</f>
        <v>0</v>
      </c>
      <c r="BV33" s="2">
        <f t="shared" si="38"/>
        <v>0</v>
      </c>
      <c r="BW33" s="2">
        <f t="shared" si="38"/>
        <v>0</v>
      </c>
    </row>
    <row r="34" spans="2:75" ht="15">
      <c r="B34" s="10" t="s">
        <v>108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16.434878083687735</v>
      </c>
      <c r="V34" s="2">
        <v>305.00067529351355</v>
      </c>
      <c r="W34" s="2">
        <v>865.69739162947758</v>
      </c>
      <c r="X34" s="2">
        <v>1885.5628863694419</v>
      </c>
      <c r="Y34" s="2">
        <v>3247.5138037760444</v>
      </c>
      <c r="Z34" s="2">
        <v>4951.5501438492856</v>
      </c>
      <c r="AA34" s="2">
        <v>7002.2370368578922</v>
      </c>
      <c r="AB34" s="2">
        <v>10109.19065117072</v>
      </c>
      <c r="AC34" s="2">
        <v>13656.863939211094</v>
      </c>
      <c r="AD34" s="2">
        <v>17640.015776584929</v>
      </c>
      <c r="AE34" s="2">
        <v>21054.349493747759</v>
      </c>
      <c r="AF34" s="2">
        <v>24800.195207538181</v>
      </c>
      <c r="AG34" s="2">
        <v>28883.273814267639</v>
      </c>
      <c r="AH34" s="2">
        <v>32505.993492542395</v>
      </c>
      <c r="AI34" s="2">
        <v>36399.400924441688</v>
      </c>
      <c r="AJ34" s="2">
        <v>40569.217006276973</v>
      </c>
      <c r="AK34" s="2">
        <v>44790.688035287465</v>
      </c>
      <c r="AL34" s="2">
        <v>49044.114976179066</v>
      </c>
      <c r="AM34" s="2">
        <v>53329.49782895176</v>
      </c>
      <c r="AN34" s="2">
        <v>57646.836593605542</v>
      </c>
      <c r="AO34" s="2">
        <v>61996.131270140424</v>
      </c>
      <c r="AP34" s="2">
        <v>66363.403719573718</v>
      </c>
      <c r="AQ34" s="2">
        <v>70781.175350139514</v>
      </c>
      <c r="AR34" s="2">
        <v>75230.902892586411</v>
      </c>
      <c r="AS34" s="2">
        <v>79712.586346914381</v>
      </c>
      <c r="AT34" s="2">
        <v>84231.946609434905</v>
      </c>
      <c r="AU34" s="2">
        <v>88782.107017793809</v>
      </c>
      <c r="AV34" s="2">
        <v>93369.944234345254</v>
      </c>
      <c r="AW34" s="2">
        <v>97354.919235099049</v>
      </c>
      <c r="AX34" s="2">
        <v>101392.7049490708</v>
      </c>
      <c r="AY34" s="2">
        <v>105462.44657492361</v>
      </c>
      <c r="AZ34" s="2">
        <v>109558.4232163461</v>
      </c>
      <c r="BA34" s="2">
        <v>113687.51153569241</v>
      </c>
      <c r="BB34" s="2">
        <v>117848.55576691977</v>
      </c>
      <c r="BC34" s="2">
        <v>122021.85687473415</v>
      </c>
      <c r="BD34" s="2">
        <v>126246.81292972372</v>
      </c>
      <c r="BE34" s="2">
        <v>130503.7248965944</v>
      </c>
      <c r="BF34" s="2">
        <v>134792.59277534616</v>
      </c>
      <c r="BG34" s="2">
        <v>139113.41656597902</v>
      </c>
      <c r="BH34" s="2">
        <v>143466.19626849296</v>
      </c>
      <c r="BI34" s="2">
        <v>147850.93188288802</v>
      </c>
      <c r="BJ34" s="2">
        <v>152247.92437387005</v>
      </c>
      <c r="BK34" s="2">
        <v>156702.2927083387</v>
      </c>
      <c r="BL34" s="2">
        <v>161187.4611886458</v>
      </c>
      <c r="BM34" s="2">
        <v>165704.58558083395</v>
      </c>
      <c r="BN34" s="2">
        <v>170056.63930453779</v>
      </c>
      <c r="BO34" s="2">
        <v>174231.02480109181</v>
      </c>
      <c r="BP34" s="2">
        <v>178216.07546359868</v>
      </c>
      <c r="BQ34" s="2">
        <v>182044.3127002925</v>
      </c>
      <c r="BR34" s="2">
        <v>185697.19324192189</v>
      </c>
      <c r="BS34" s="2">
        <v>189174.71708848682</v>
      </c>
      <c r="BT34" s="2">
        <v>192471.16334367584</v>
      </c>
      <c r="BU34" s="2">
        <v>195587.68777353171</v>
      </c>
      <c r="BV34" s="2">
        <v>198524.29037805437</v>
      </c>
      <c r="BW34" s="2">
        <v>201261.27212194976</v>
      </c>
    </row>
    <row r="35" spans="2:75" ht="15">
      <c r="B35" s="10" t="s">
        <v>109</v>
      </c>
      <c r="H35" s="2">
        <f xml:space="preserve"> H19 - H18</f>
        <v>0</v>
      </c>
      <c r="I35" s="2">
        <f t="shared" ref="I35:BT35" si="39" xml:space="preserve"> I19 - I18</f>
        <v>0</v>
      </c>
      <c r="J35" s="2">
        <f t="shared" si="39"/>
        <v>0</v>
      </c>
      <c r="K35" s="2">
        <f t="shared" si="39"/>
        <v>0</v>
      </c>
      <c r="L35" s="2">
        <f t="shared" si="39"/>
        <v>0</v>
      </c>
      <c r="M35" s="2">
        <f t="shared" si="39"/>
        <v>0</v>
      </c>
      <c r="N35" s="2">
        <f t="shared" si="39"/>
        <v>0</v>
      </c>
      <c r="O35" s="2">
        <f t="shared" si="39"/>
        <v>0</v>
      </c>
      <c r="P35" s="2">
        <f t="shared" si="39"/>
        <v>0</v>
      </c>
      <c r="Q35" s="2">
        <f t="shared" si="39"/>
        <v>0</v>
      </c>
      <c r="R35" s="2">
        <f t="shared" si="39"/>
        <v>0</v>
      </c>
      <c r="S35" s="2">
        <f t="shared" si="39"/>
        <v>0</v>
      </c>
      <c r="T35" s="2">
        <f t="shared" si="39"/>
        <v>0</v>
      </c>
      <c r="U35" s="2">
        <f t="shared" si="39"/>
        <v>1584.1560570112306</v>
      </c>
      <c r="V35" s="2">
        <f t="shared" si="39"/>
        <v>3357.6757855313044</v>
      </c>
      <c r="W35" s="2">
        <f t="shared" si="39"/>
        <v>5320.5591855602179</v>
      </c>
      <c r="X35" s="2">
        <f t="shared" si="39"/>
        <v>7472.8062570979819</v>
      </c>
      <c r="Y35" s="2">
        <f t="shared" si="39"/>
        <v>9821.912243730083</v>
      </c>
      <c r="Z35" s="2">
        <f t="shared" si="39"/>
        <v>12360.381901871035</v>
      </c>
      <c r="AA35" s="2">
        <f t="shared" si="39"/>
        <v>15095.710475106316</v>
      </c>
      <c r="AB35" s="2">
        <f t="shared" si="39"/>
        <v>188296.01585908304</v>
      </c>
      <c r="AC35" s="2">
        <f t="shared" si="39"/>
        <v>212715.13533760022</v>
      </c>
      <c r="AD35" s="2">
        <f t="shared" si="39"/>
        <v>237331.11373121172</v>
      </c>
      <c r="AE35" s="2">
        <f t="shared" si="39"/>
        <v>262151.44628350314</v>
      </c>
      <c r="AF35" s="2">
        <f t="shared" si="39"/>
        <v>287176.13299447432</v>
      </c>
      <c r="AG35" s="2">
        <f t="shared" si="39"/>
        <v>312405.17386412545</v>
      </c>
      <c r="AH35" s="2">
        <f t="shared" si="39"/>
        <v>337846.06413604185</v>
      </c>
      <c r="AI35" s="2">
        <f t="shared" si="39"/>
        <v>363491.30856663804</v>
      </c>
      <c r="AJ35" s="2">
        <f t="shared" si="39"/>
        <v>389348.40239949978</v>
      </c>
      <c r="AK35" s="2">
        <f t="shared" si="39"/>
        <v>415417.34563462675</v>
      </c>
      <c r="AL35" s="2">
        <f t="shared" si="39"/>
        <v>441698.13827201904</v>
      </c>
      <c r="AM35" s="2">
        <f t="shared" si="39"/>
        <v>374467.5946289564</v>
      </c>
      <c r="AN35" s="2">
        <f t="shared" si="39"/>
        <v>375641.684334021</v>
      </c>
      <c r="AO35" s="2">
        <f t="shared" si="39"/>
        <v>377035.11868493655</v>
      </c>
      <c r="AP35" s="2">
        <f t="shared" si="39"/>
        <v>378647.89768170303</v>
      </c>
      <c r="AQ35" s="2">
        <f t="shared" si="39"/>
        <v>380487.51656790567</v>
      </c>
      <c r="AR35" s="2">
        <f t="shared" si="39"/>
        <v>382546.48009995907</v>
      </c>
      <c r="AS35" s="2">
        <f t="shared" si="39"/>
        <v>384832.28352144919</v>
      </c>
      <c r="AT35" s="2">
        <f t="shared" si="39"/>
        <v>385760.77077536413</v>
      </c>
      <c r="AU35" s="2">
        <f t="shared" si="39"/>
        <v>386726.73424720677</v>
      </c>
      <c r="AV35" s="2">
        <f t="shared" si="39"/>
        <v>387737.66918056225</v>
      </c>
      <c r="AW35" s="2">
        <f t="shared" si="39"/>
        <v>388786.08033184533</v>
      </c>
      <c r="AX35" s="2">
        <f t="shared" si="39"/>
        <v>389871.96770105592</v>
      </c>
      <c r="AY35" s="2">
        <f t="shared" si="39"/>
        <v>391002.82653177954</v>
      </c>
      <c r="AZ35" s="2">
        <f t="shared" si="39"/>
        <v>392171.16158043063</v>
      </c>
      <c r="BA35" s="2">
        <f t="shared" si="39"/>
        <v>393376.97284700919</v>
      </c>
      <c r="BB35" s="2">
        <f t="shared" si="39"/>
        <v>394627.75557510101</v>
      </c>
      <c r="BC35" s="2">
        <f t="shared" si="39"/>
        <v>395923.50976470561</v>
      </c>
      <c r="BD35" s="2">
        <f t="shared" si="39"/>
        <v>397256.74017223774</v>
      </c>
      <c r="BE35" s="2">
        <f t="shared" si="39"/>
        <v>398634.94204128301</v>
      </c>
      <c r="BF35" s="2">
        <f t="shared" si="39"/>
        <v>400050.62012825569</v>
      </c>
      <c r="BG35" s="2">
        <f t="shared" si="39"/>
        <v>401511.26967674139</v>
      </c>
      <c r="BH35" s="2">
        <f t="shared" si="39"/>
        <v>403016.89068674005</v>
      </c>
      <c r="BI35" s="2">
        <f t="shared" si="39"/>
        <v>404567.48315825185</v>
      </c>
      <c r="BJ35" s="2">
        <f t="shared" si="39"/>
        <v>406163.04709127662</v>
      </c>
      <c r="BK35" s="2">
        <f t="shared" si="39"/>
        <v>407796.08724222874</v>
      </c>
      <c r="BL35" s="2">
        <f t="shared" si="39"/>
        <v>409474.09885469405</v>
      </c>
      <c r="BM35" s="2">
        <f t="shared" si="39"/>
        <v>411197.08192867239</v>
      </c>
      <c r="BN35" s="2">
        <f t="shared" si="39"/>
        <v>412965.03646416363</v>
      </c>
      <c r="BO35" s="2">
        <f t="shared" si="39"/>
        <v>414777.96246116789</v>
      </c>
      <c r="BP35" s="2">
        <f t="shared" si="39"/>
        <v>416643.35516327067</v>
      </c>
      <c r="BQ35" s="2">
        <f t="shared" si="39"/>
        <v>418553.71932688658</v>
      </c>
      <c r="BR35" s="2">
        <f t="shared" si="39"/>
        <v>420509.0549520154</v>
      </c>
      <c r="BS35" s="2">
        <f t="shared" si="39"/>
        <v>422509.36203865719</v>
      </c>
      <c r="BT35" s="2">
        <f t="shared" si="39"/>
        <v>424562.1358303976</v>
      </c>
      <c r="BU35" s="2">
        <f t="shared" ref="BU35:BW35" si="40" xml:space="preserve"> BU19 - BU18</f>
        <v>426659.8810836511</v>
      </c>
      <c r="BV35" s="2">
        <f t="shared" si="40"/>
        <v>428802.5977984175</v>
      </c>
      <c r="BW35" s="2">
        <f t="shared" si="40"/>
        <v>430997.78121828241</v>
      </c>
    </row>
    <row r="36" spans="2: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B59"/>
  <sheetViews>
    <sheetView workbookViewId="0">
      <pane ySplit="2" topLeftCell="A3" activePane="bottomLeft" state="frozen"/>
      <selection pane="bottomLeft" activeCell="CB20" sqref="BX16:CB20"/>
      <selection activeCell="BL1" sqref="BL1"/>
    </sheetView>
  </sheetViews>
  <sheetFormatPr defaultRowHeight="12.75"/>
  <cols>
    <col min="2" max="2" width="62.4257812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110</v>
      </c>
    </row>
    <row r="2" spans="1:75" s="4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-232.2</v>
      </c>
      <c r="K3">
        <f>LOOKUP(K$5,'Salton Sea Accounting Model'!$C2:$C588,'Salton Sea Accounting Model'!$A2:$A588)</f>
        <v>-232.9</v>
      </c>
      <c r="L3">
        <f>LOOKUP(L$5,'Salton Sea Accounting Model'!$C2:$C588,'Salton Sea Accounting Model'!$A2:$A588)</f>
        <v>-233.6</v>
      </c>
      <c r="M3">
        <f>LOOKUP(M$5,'Salton Sea Accounting Model'!$C2:$C588,'Salton Sea Accounting Model'!$A2:$A588)</f>
        <v>-234.6</v>
      </c>
      <c r="N3">
        <f>LOOKUP(N$5,'Salton Sea Accounting Model'!$C2:$C588,'Salton Sea Accounting Model'!$A2:$A588)</f>
        <v>-234.8</v>
      </c>
      <c r="O3">
        <f>LOOKUP(O$5,'Salton Sea Accounting Model'!$C2:$C588,'Salton Sea Accounting Model'!$A2:$A588)</f>
        <v>-234.9</v>
      </c>
      <c r="P3">
        <f>LOOKUP(P$5,'Salton Sea Accounting Model'!$C2:$C588,'Salton Sea Accounting Model'!$A2:$A588)</f>
        <v>-234.9</v>
      </c>
      <c r="Q3">
        <f>LOOKUP(Q$5,'Salton Sea Accounting Model'!$C2:$C588,'Salton Sea Accounting Model'!$A2:$A588)</f>
        <v>-235.8</v>
      </c>
      <c r="R3">
        <f>LOOKUP(R$5,'Salton Sea Accounting Model'!$C2:$C588,'Salton Sea Accounting Model'!$A2:$A588)</f>
        <v>-236.8</v>
      </c>
      <c r="S3">
        <f>LOOKUP(S$5,'Salton Sea Accounting Model'!$C2:$C588,'Salton Sea Accounting Model'!$A2:$A588)</f>
        <v>-237.9</v>
      </c>
      <c r="T3">
        <f>LOOKUP(T$5,'Salton Sea Accounting Model'!$C2:$C588,'Salton Sea Accounting Model'!$A2:$A588)</f>
        <v>-239</v>
      </c>
      <c r="U3">
        <f>LOOKUP(U$5,'Salton Sea Accounting Model'!$C2:$C588,'Salton Sea Accounting Model'!$A2:$A588)</f>
        <v>-240</v>
      </c>
      <c r="V3">
        <f>LOOKUP(V$5,'Salton Sea Accounting Model'!$C2:$C588,'Salton Sea Accounting Model'!$A2:$A588)</f>
        <v>-241</v>
      </c>
      <c r="W3">
        <f>LOOKUP(W$5,'Salton Sea Accounting Model'!$C2:$C588,'Salton Sea Accounting Model'!$A2:$A588)</f>
        <v>-241.9</v>
      </c>
      <c r="X3">
        <f>LOOKUP(X$5,'Salton Sea Accounting Model'!$C2:$C588,'Salton Sea Accounting Model'!$A2:$A588)</f>
        <v>-242.8</v>
      </c>
      <c r="Y3">
        <f>LOOKUP(Y$5,'Salton Sea Accounting Model'!$C2:$C588,'Salton Sea Accounting Model'!$A2:$A588)</f>
        <v>-243.6</v>
      </c>
      <c r="Z3">
        <f>LOOKUP(Z$5,'Salton Sea Accounting Model'!$C2:$C588,'Salton Sea Accounting Model'!$A2:$A588)</f>
        <v>-244.3</v>
      </c>
      <c r="AA3">
        <f>LOOKUP(AA$5,'Salton Sea Accounting Model'!$C2:$C588,'Salton Sea Accounting Model'!$A2:$A588)</f>
        <v>-245</v>
      </c>
      <c r="AB3">
        <f>LOOKUP(AB$5,'Salton Sea Accounting Model'!$C2:$C588,'Salton Sea Accounting Model'!$A2:$A588)</f>
        <v>-245.5</v>
      </c>
      <c r="AC3">
        <f>LOOKUP(AC$5,'Salton Sea Accounting Model'!$C2:$C588,'Salton Sea Accounting Model'!$A2:$A588)</f>
        <v>-243.4</v>
      </c>
      <c r="AD3">
        <f>LOOKUP(AD$5,'Salton Sea Accounting Model'!$C2:$C588,'Salton Sea Accounting Model'!$A2:$A588)</f>
        <v>-241.6</v>
      </c>
      <c r="AE3">
        <f>LOOKUP(AE$5,'Salton Sea Accounting Model'!$C2:$C588,'Salton Sea Accounting Model'!$A2:$A588)</f>
        <v>-240</v>
      </c>
      <c r="AF3">
        <f>LOOKUP(AF$5,'Salton Sea Accounting Model'!$C2:$C588,'Salton Sea Accounting Model'!$A2:$A588)</f>
        <v>-238.7</v>
      </c>
      <c r="AG3">
        <f>LOOKUP(AG$5,'Salton Sea Accounting Model'!$C2:$C588,'Salton Sea Accounting Model'!$A2:$A588)</f>
        <v>-237.6</v>
      </c>
      <c r="AH3">
        <f>LOOKUP(AH$5,'Salton Sea Accounting Model'!$C2:$C588,'Salton Sea Accounting Model'!$A2:$A588)</f>
        <v>-236.6</v>
      </c>
      <c r="AI3">
        <f>LOOKUP(AI$5,'Salton Sea Accounting Model'!$C2:$C588,'Salton Sea Accounting Model'!$A2:$A588)</f>
        <v>-235.7</v>
      </c>
      <c r="AJ3">
        <f>LOOKUP(AJ$5,'Salton Sea Accounting Model'!$C2:$C588,'Salton Sea Accounting Model'!$A2:$A588)</f>
        <v>-234.9</v>
      </c>
      <c r="AK3">
        <f>LOOKUP(AK$5,'Salton Sea Accounting Model'!$C2:$C588,'Salton Sea Accounting Model'!$A2:$A588)</f>
        <v>-234.1</v>
      </c>
      <c r="AL3">
        <f>LOOKUP(AL$5,'Salton Sea Accounting Model'!$C2:$C588,'Salton Sea Accounting Model'!$A2:$A588)</f>
        <v>-233.5</v>
      </c>
      <c r="AM3">
        <f>LOOKUP(AM$5,'Salton Sea Accounting Model'!$C2:$C588,'Salton Sea Accounting Model'!$A2:$A588)</f>
        <v>-232.8</v>
      </c>
      <c r="AN3">
        <f>LOOKUP(AN$5,'Salton Sea Accounting Model'!$C2:$C588,'Salton Sea Accounting Model'!$A2:$A588)</f>
        <v>-232.3</v>
      </c>
      <c r="AO3">
        <f>LOOKUP(AO$5,'Salton Sea Accounting Model'!$C2:$C588,'Salton Sea Accounting Model'!$A2:$A588)</f>
        <v>-231.8</v>
      </c>
      <c r="AP3">
        <f>LOOKUP(AP$5,'Salton Sea Accounting Model'!$C2:$C588,'Salton Sea Accounting Model'!$A2:$A588)</f>
        <v>-231.3</v>
      </c>
      <c r="AQ3">
        <f>LOOKUP(AQ$5,'Salton Sea Accounting Model'!$C2:$C588,'Salton Sea Accounting Model'!$A2:$A588)</f>
        <v>-230.8</v>
      </c>
      <c r="AR3">
        <f>LOOKUP(AR$5,'Salton Sea Accounting Model'!$C2:$C588,'Salton Sea Accounting Model'!$A2:$A588)</f>
        <v>-230.4</v>
      </c>
      <c r="AS3">
        <f>LOOKUP(AS$5,'Salton Sea Accounting Model'!$C2:$C588,'Salton Sea Accounting Model'!$A2:$A588)</f>
        <v>-230</v>
      </c>
      <c r="AT3">
        <f>LOOKUP(AT$5,'Salton Sea Accounting Model'!$C2:$C588,'Salton Sea Accounting Model'!$A2:$A588)</f>
        <v>-229.7</v>
      </c>
      <c r="AU3">
        <f>LOOKUP(AU$5,'Salton Sea Accounting Model'!$C2:$C588,'Salton Sea Accounting Model'!$A2:$A588)</f>
        <v>-229.4</v>
      </c>
      <c r="AV3">
        <f>LOOKUP(AV$5,'Salton Sea Accounting Model'!$C2:$C588,'Salton Sea Accounting Model'!$A2:$A588)</f>
        <v>-229.1</v>
      </c>
      <c r="AW3">
        <f>LOOKUP(AW$5,'Salton Sea Accounting Model'!$C2:$C588,'Salton Sea Accounting Model'!$A2:$A588)</f>
        <v>-228.8</v>
      </c>
      <c r="AX3">
        <f>LOOKUP(AX$5,'Salton Sea Accounting Model'!$C2:$C588,'Salton Sea Accounting Model'!$A2:$A588)</f>
        <v>-228.6</v>
      </c>
      <c r="AY3">
        <f>LOOKUP(AY$5,'Salton Sea Accounting Model'!$C2:$C588,'Salton Sea Accounting Model'!$A2:$A588)</f>
        <v>-228.4</v>
      </c>
      <c r="AZ3">
        <f>LOOKUP(AZ$5,'Salton Sea Accounting Model'!$C2:$C588,'Salton Sea Accounting Model'!$A2:$A588)</f>
        <v>-228.1</v>
      </c>
      <c r="BA3">
        <f>LOOKUP(BA$5,'Salton Sea Accounting Model'!$C2:$C588,'Salton Sea Accounting Model'!$A2:$A588)</f>
        <v>-228</v>
      </c>
      <c r="BB3">
        <f>LOOKUP(BB$5,'Salton Sea Accounting Model'!$C2:$C588,'Salton Sea Accounting Model'!$A2:$A588)</f>
        <v>-227.8</v>
      </c>
      <c r="BC3">
        <f>LOOKUP(BC$5,'Salton Sea Accounting Model'!$C2:$C588,'Salton Sea Accounting Model'!$A2:$A588)</f>
        <v>-227.7</v>
      </c>
      <c r="BD3">
        <f>LOOKUP(BD$5,'Salton Sea Accounting Model'!$C2:$C588,'Salton Sea Accounting Model'!$A2:$A588)</f>
        <v>-227.6</v>
      </c>
      <c r="BE3">
        <f>LOOKUP(BE$5,'Salton Sea Accounting Model'!$C2:$C588,'Salton Sea Accounting Model'!$A2:$A588)</f>
        <v>-227.5</v>
      </c>
      <c r="BF3">
        <f>LOOKUP(BF$5,'Salton Sea Accounting Model'!$C2:$C588,'Salton Sea Accounting Model'!$A2:$A588)</f>
        <v>-227.4</v>
      </c>
      <c r="BG3">
        <f>LOOKUP(BG$5,'Salton Sea Accounting Model'!$C2:$C588,'Salton Sea Accounting Model'!$A2:$A588)</f>
        <v>-227.3</v>
      </c>
      <c r="BH3">
        <f>LOOKUP(BH$5,'Salton Sea Accounting Model'!$C2:$C588,'Salton Sea Accounting Model'!$A2:$A588)</f>
        <v>-227.2</v>
      </c>
      <c r="BI3">
        <f>LOOKUP(BI$5,'Salton Sea Accounting Model'!$C2:$C588,'Salton Sea Accounting Model'!$A2:$A588)</f>
        <v>-227.2</v>
      </c>
      <c r="BJ3">
        <f>LOOKUP(BJ$5,'Salton Sea Accounting Model'!$C2:$C588,'Salton Sea Accounting Model'!$A2:$A588)</f>
        <v>-227.1</v>
      </c>
      <c r="BK3">
        <f>LOOKUP(BK$5,'Salton Sea Accounting Model'!$C2:$C588,'Salton Sea Accounting Model'!$A2:$A588)</f>
        <v>-227.1</v>
      </c>
      <c r="BL3">
        <f>LOOKUP(BL$5,'Salton Sea Accounting Model'!$C2:$C588,'Salton Sea Accounting Model'!$A2:$A588)</f>
        <v>-227</v>
      </c>
      <c r="BM3">
        <f>LOOKUP(BM$5,'Salton Sea Accounting Model'!$C2:$C588,'Salton Sea Accounting Model'!$A2:$A588)</f>
        <v>-227</v>
      </c>
      <c r="BN3">
        <f>LOOKUP(BN$5,'Salton Sea Accounting Model'!$C2:$C588,'Salton Sea Accounting Model'!$A2:$A588)</f>
        <v>-227</v>
      </c>
      <c r="BO3">
        <f>LOOKUP(BO$5,'Salton Sea Accounting Model'!$C2:$C588,'Salton Sea Accounting Model'!$A2:$A588)</f>
        <v>-227</v>
      </c>
      <c r="BP3">
        <f>LOOKUP(BP$5,'Salton Sea Accounting Model'!$C2:$C588,'Salton Sea Accounting Model'!$A2:$A588)</f>
        <v>-227</v>
      </c>
      <c r="BQ3">
        <f>LOOKUP(BQ$5,'Salton Sea Accounting Model'!$C2:$C588,'Salton Sea Accounting Model'!$A2:$A588)</f>
        <v>-227.1</v>
      </c>
      <c r="BR3">
        <f>LOOKUP(BR$5,'Salton Sea Accounting Model'!$C2:$C588,'Salton Sea Accounting Model'!$A2:$A588)</f>
        <v>-227.1</v>
      </c>
      <c r="BS3">
        <f>LOOKUP(BS$5,'Salton Sea Accounting Model'!$C2:$C588,'Salton Sea Accounting Model'!$A2:$A588)</f>
        <v>-227.1</v>
      </c>
      <c r="BT3">
        <f>LOOKUP(BT$5,'Salton Sea Accounting Model'!$C2:$C588,'Salton Sea Accounting Model'!$A2:$A588)</f>
        <v>-227.2</v>
      </c>
      <c r="BU3">
        <f>LOOKUP(BU$5,'Salton Sea Accounting Model'!$C2:$C588,'Salton Sea Accounting Model'!$A2:$A588)</f>
        <v>-227.3</v>
      </c>
      <c r="BV3">
        <f>LOOKUP(BV$5,'Salton Sea Accounting Model'!$C2:$C588,'Salton Sea Accounting Model'!$A2:$A588)</f>
        <v>-227.3</v>
      </c>
      <c r="BW3">
        <f>LOOKUP(BW$5,'Salton Sea Accounting Model'!$C2:$C588,'Salton Sea Accounting Model'!$A2:$A588)</f>
        <v>-227.4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208793</v>
      </c>
      <c r="T4" s="2">
        <f>LOOKUP(T$5,'Salton Sea Accounting Model'!$C2:$C588,'Salton Sea Accounting Model'!$B2:$B588)</f>
        <v>205426</v>
      </c>
      <c r="U4" s="2">
        <f>LOOKUP(U$5,'Salton Sea Accounting Model'!$C2:$C588,'Salton Sea Accounting Model'!$B2:$B588)</f>
        <v>202360</v>
      </c>
      <c r="V4" s="2">
        <f>LOOKUP(V$5,'Salton Sea Accounting Model'!$C2:$C588,'Salton Sea Accounting Model'!$B2:$B588)</f>
        <v>198993</v>
      </c>
      <c r="W4" s="2">
        <f>LOOKUP(W$5,'Salton Sea Accounting Model'!$C2:$C588,'Salton Sea Accounting Model'!$B2:$B588)</f>
        <v>195894</v>
      </c>
      <c r="X4" s="2">
        <f>LOOKUP(X$5,'Salton Sea Accounting Model'!$C2:$C588,'Salton Sea Accounting Model'!$B2:$B588)</f>
        <v>192632</v>
      </c>
      <c r="Y4" s="2">
        <f>LOOKUP(Y$5,'Salton Sea Accounting Model'!$C2:$C588,'Salton Sea Accounting Model'!$B2:$B588)</f>
        <v>189532</v>
      </c>
      <c r="Z4" s="2">
        <f>LOOKUP(Z$5,'Salton Sea Accounting Model'!$C2:$C588,'Salton Sea Accounting Model'!$B2:$B588)</f>
        <v>186450</v>
      </c>
      <c r="AA4" s="2">
        <f>LOOKUP(AA$5,'Salton Sea Accounting Model'!$C2:$C588,'Salton Sea Accounting Model'!$B2:$B588)</f>
        <v>183640</v>
      </c>
      <c r="AB4" s="2">
        <f>LOOKUP(AB$5,'Salton Sea Accounting Model'!$C2:$C588,'Salton Sea Accounting Model'!$B2:$B588)</f>
        <v>181754</v>
      </c>
      <c r="AC4" s="2">
        <f>LOOKUP(AC$5,'Salton Sea Accounting Model'!$C2:$C588,'Salton Sea Accounting Model'!$B2:$B588)</f>
        <v>190376</v>
      </c>
      <c r="AD4" s="2">
        <f>LOOKUP(AD$5,'Salton Sea Accounting Model'!$C2:$C588,'Salton Sea Accounting Model'!$B2:$B588)</f>
        <v>196899</v>
      </c>
      <c r="AE4" s="2">
        <f>LOOKUP(AE$5,'Salton Sea Accounting Model'!$C2:$C588,'Salton Sea Accounting Model'!$B2:$B588)</f>
        <v>202360</v>
      </c>
      <c r="AF4" s="2">
        <f>LOOKUP(AF$5,'Salton Sea Accounting Model'!$C2:$C588,'Salton Sea Accounting Model'!$B2:$B588)</f>
        <v>206331</v>
      </c>
      <c r="AG4" s="2">
        <f>LOOKUP(AG$5,'Salton Sea Accounting Model'!$C2:$C588,'Salton Sea Accounting Model'!$B2:$B588)</f>
        <v>209765</v>
      </c>
      <c r="AH4" s="2">
        <f>LOOKUP(AH$5,'Salton Sea Accounting Model'!$C2:$C588,'Salton Sea Accounting Model'!$B2:$B588)</f>
        <v>213028</v>
      </c>
      <c r="AI4" s="2">
        <f>LOOKUP(AI$5,'Salton Sea Accounting Model'!$C2:$C588,'Salton Sea Accounting Model'!$B2:$B588)</f>
        <v>215417</v>
      </c>
      <c r="AJ4" s="2">
        <f>LOOKUP(AJ$5,'Salton Sea Accounting Model'!$C2:$C588,'Salton Sea Accounting Model'!$B2:$B588)</f>
        <v>217466</v>
      </c>
      <c r="AK4" s="2">
        <f>LOOKUP(AK$5,'Salton Sea Accounting Model'!$C2:$C588,'Salton Sea Accounting Model'!$B2:$B588)</f>
        <v>219416</v>
      </c>
      <c r="AL4" s="2">
        <f>LOOKUP(AL$5,'Salton Sea Accounting Model'!$C2:$C588,'Salton Sea Accounting Model'!$B2:$B588)</f>
        <v>220729</v>
      </c>
      <c r="AM4" s="2">
        <f>LOOKUP(AM$5,'Salton Sea Accounting Model'!$C2:$C588,'Salton Sea Accounting Model'!$B2:$B588)</f>
        <v>222151</v>
      </c>
      <c r="AN4" s="2">
        <f>LOOKUP(AN$5,'Salton Sea Accounting Model'!$C2:$C588,'Salton Sea Accounting Model'!$B2:$B588)</f>
        <v>223138</v>
      </c>
      <c r="AO4" s="2">
        <f>LOOKUP(AO$5,'Salton Sea Accounting Model'!$C2:$C588,'Salton Sea Accounting Model'!$B2:$B588)</f>
        <v>224134</v>
      </c>
      <c r="AP4" s="2">
        <f>LOOKUP(AP$5,'Salton Sea Accounting Model'!$C2:$C588,'Salton Sea Accounting Model'!$B2:$B588)</f>
        <v>225141</v>
      </c>
      <c r="AQ4" s="2">
        <f>LOOKUP(AQ$5,'Salton Sea Accounting Model'!$C2:$C588,'Salton Sea Accounting Model'!$B2:$B588)</f>
        <v>226157</v>
      </c>
      <c r="AR4" s="2">
        <f>LOOKUP(AR$5,'Salton Sea Accounting Model'!$C2:$C588,'Salton Sea Accounting Model'!$B2:$B588)</f>
        <v>226974</v>
      </c>
      <c r="AS4" s="2">
        <f>LOOKUP(AS$5,'Salton Sea Accounting Model'!$C2:$C588,'Salton Sea Accounting Model'!$B2:$B588)</f>
        <v>227798</v>
      </c>
      <c r="AT4" s="2">
        <f>LOOKUP(AT$5,'Salton Sea Accounting Model'!$C2:$C588,'Salton Sea Accounting Model'!$B2:$B588)</f>
        <v>228416</v>
      </c>
      <c r="AU4" s="2">
        <f>LOOKUP(AU$5,'Salton Sea Accounting Model'!$C2:$C588,'Salton Sea Accounting Model'!$B2:$B588)</f>
        <v>229036</v>
      </c>
      <c r="AV4" s="2">
        <f>LOOKUP(AV$5,'Salton Sea Accounting Model'!$C2:$C588,'Salton Sea Accounting Model'!$B2:$B588)</f>
        <v>229659</v>
      </c>
      <c r="AW4" s="2">
        <f>LOOKUP(AW$5,'Salton Sea Accounting Model'!$C2:$C588,'Salton Sea Accounting Model'!$B2:$B588)</f>
        <v>230286</v>
      </c>
      <c r="AX4" s="2">
        <f>LOOKUP(AX$5,'Salton Sea Accounting Model'!$C2:$C588,'Salton Sea Accounting Model'!$B2:$B588)</f>
        <v>230705</v>
      </c>
      <c r="AY4" s="2">
        <f>LOOKUP(AY$5,'Salton Sea Accounting Model'!$C2:$C588,'Salton Sea Accounting Model'!$B2:$B588)</f>
        <v>231126</v>
      </c>
      <c r="AZ4" s="2">
        <f>LOOKUP(AZ$5,'Salton Sea Accounting Model'!$C2:$C588,'Salton Sea Accounting Model'!$B2:$B588)</f>
        <v>231761</v>
      </c>
      <c r="BA4" s="2">
        <f>LOOKUP(BA$5,'Salton Sea Accounting Model'!$C2:$C588,'Salton Sea Accounting Model'!$B2:$B588)</f>
        <v>231973</v>
      </c>
      <c r="BB4" s="2">
        <f>LOOKUP(BB$5,'Salton Sea Accounting Model'!$C2:$C588,'Salton Sea Accounting Model'!$B2:$B588)</f>
        <v>232398</v>
      </c>
      <c r="BC4" s="2">
        <f>LOOKUP(BC$5,'Salton Sea Accounting Model'!$C2:$C588,'Salton Sea Accounting Model'!$B2:$B588)</f>
        <v>232611</v>
      </c>
      <c r="BD4" s="2">
        <f>LOOKUP(BD$5,'Salton Sea Accounting Model'!$C2:$C588,'Salton Sea Accounting Model'!$B2:$B588)</f>
        <v>232825</v>
      </c>
      <c r="BE4" s="2">
        <f>LOOKUP(BE$5,'Salton Sea Accounting Model'!$C2:$C588,'Salton Sea Accounting Model'!$B2:$B588)</f>
        <v>233038</v>
      </c>
      <c r="BF4" s="2">
        <f>LOOKUP(BF$5,'Salton Sea Accounting Model'!$C2:$C588,'Salton Sea Accounting Model'!$B2:$B588)</f>
        <v>233253</v>
      </c>
      <c r="BG4" s="2">
        <f>LOOKUP(BG$5,'Salton Sea Accounting Model'!$C2:$C588,'Salton Sea Accounting Model'!$B2:$B588)</f>
        <v>233467</v>
      </c>
      <c r="BH4" s="2">
        <f>LOOKUP(BH$5,'Salton Sea Accounting Model'!$C2:$C588,'Salton Sea Accounting Model'!$B2:$B588)</f>
        <v>233682</v>
      </c>
      <c r="BI4" s="2">
        <f>LOOKUP(BI$5,'Salton Sea Accounting Model'!$C2:$C588,'Salton Sea Accounting Model'!$B2:$B588)</f>
        <v>233682</v>
      </c>
      <c r="BJ4" s="2">
        <f>LOOKUP(BJ$5,'Salton Sea Accounting Model'!$C2:$C588,'Salton Sea Accounting Model'!$B2:$B588)</f>
        <v>233898</v>
      </c>
      <c r="BK4" s="2">
        <f>LOOKUP(BK$5,'Salton Sea Accounting Model'!$C2:$C588,'Salton Sea Accounting Model'!$B2:$B588)</f>
        <v>233898</v>
      </c>
      <c r="BL4" s="2">
        <f>LOOKUP(BL$5,'Salton Sea Accounting Model'!$C2:$C588,'Salton Sea Accounting Model'!$B2:$B588)</f>
        <v>234113</v>
      </c>
      <c r="BM4" s="2">
        <f>LOOKUP(BM$5,'Salton Sea Accounting Model'!$C2:$C588,'Salton Sea Accounting Model'!$B2:$B588)</f>
        <v>234113</v>
      </c>
      <c r="BN4" s="2">
        <f>LOOKUP(BN$5,'Salton Sea Accounting Model'!$C2:$C588,'Salton Sea Accounting Model'!$B2:$B588)</f>
        <v>234113</v>
      </c>
      <c r="BO4" s="2">
        <f>LOOKUP(BO$5,'Salton Sea Accounting Model'!$C2:$C588,'Salton Sea Accounting Model'!$B2:$B588)</f>
        <v>234113</v>
      </c>
      <c r="BP4" s="2">
        <f>LOOKUP(BP$5,'Salton Sea Accounting Model'!$C2:$C588,'Salton Sea Accounting Model'!$B2:$B588)</f>
        <v>234113</v>
      </c>
      <c r="BQ4" s="2">
        <f>LOOKUP(BQ$5,'Salton Sea Accounting Model'!$C2:$C588,'Salton Sea Accounting Model'!$B2:$B588)</f>
        <v>233898</v>
      </c>
      <c r="BR4" s="2">
        <f>LOOKUP(BR$5,'Salton Sea Accounting Model'!$C2:$C588,'Salton Sea Accounting Model'!$B2:$B588)</f>
        <v>233898</v>
      </c>
      <c r="BS4" s="2">
        <f>LOOKUP(BS$5,'Salton Sea Accounting Model'!$C2:$C588,'Salton Sea Accounting Model'!$B2:$B588)</f>
        <v>233898</v>
      </c>
      <c r="BT4" s="2">
        <f>LOOKUP(BT$5,'Salton Sea Accounting Model'!$C2:$C588,'Salton Sea Accounting Model'!$B2:$B588)</f>
        <v>233682</v>
      </c>
      <c r="BU4" s="2">
        <f>LOOKUP(BU$5,'Salton Sea Accounting Model'!$C2:$C588,'Salton Sea Accounting Model'!$B2:$B588)</f>
        <v>233467</v>
      </c>
      <c r="BV4" s="2">
        <f>LOOKUP(BV$5,'Salton Sea Accounting Model'!$C2:$C588,'Salton Sea Accounting Model'!$B2:$B588)</f>
        <v>233467</v>
      </c>
      <c r="BW4" s="2">
        <f>LOOKUP(BW$5,'Salton Sea Accounting Model'!$C2:$C588,'Salton Sea Accounting Model'!$B2:$B588)</f>
        <v>233253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</v>
      </c>
      <c r="G5" s="13" t="s">
        <v>20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5217277.4522078903</v>
      </c>
      <c r="T5" s="2">
        <f t="shared" si="2"/>
        <v>4984340.1244700234</v>
      </c>
      <c r="U5" s="2">
        <f t="shared" si="2"/>
        <v>4771059.1611267757</v>
      </c>
      <c r="V5" s="2">
        <f t="shared" si="2"/>
        <v>4575611.3011760842</v>
      </c>
      <c r="W5" s="2">
        <f t="shared" si="2"/>
        <v>4391957.9240799788</v>
      </c>
      <c r="X5" s="2">
        <f t="shared" si="2"/>
        <v>4223514.1464339849</v>
      </c>
      <c r="Y5" s="2">
        <f t="shared" si="2"/>
        <v>4070922.0695339302</v>
      </c>
      <c r="Z5" s="2">
        <f t="shared" si="2"/>
        <v>3933561.4144038316</v>
      </c>
      <c r="AA5" s="2">
        <f t="shared" si="2"/>
        <v>3815823.8073903644</v>
      </c>
      <c r="AB5" s="2">
        <f t="shared" si="2"/>
        <v>3712926.7035949831</v>
      </c>
      <c r="AC5" s="2">
        <f t="shared" si="2"/>
        <v>4116851.5151858456</v>
      </c>
      <c r="AD5" s="2">
        <f t="shared" si="2"/>
        <v>4465372.438051736</v>
      </c>
      <c r="AE5" s="2">
        <f t="shared" si="2"/>
        <v>4768518.403667205</v>
      </c>
      <c r="AF5" s="2">
        <f t="shared" si="2"/>
        <v>5036174.7410540581</v>
      </c>
      <c r="AG5" s="2">
        <f t="shared" si="2"/>
        <v>5275946.6647755755</v>
      </c>
      <c r="AH5" s="2">
        <f t="shared" si="2"/>
        <v>5490446.8599806214</v>
      </c>
      <c r="AI5" s="2">
        <f t="shared" si="2"/>
        <v>5685864.1807916705</v>
      </c>
      <c r="AJ5" s="2">
        <f t="shared" si="2"/>
        <v>5861304.404848678</v>
      </c>
      <c r="AK5" s="2">
        <f t="shared" si="2"/>
        <v>6024109.2015614724</v>
      </c>
      <c r="AL5" s="2">
        <f t="shared" si="2"/>
        <v>6169052.0200040843</v>
      </c>
      <c r="AM5" s="2">
        <f t="shared" si="2"/>
        <v>6305282.1072104331</v>
      </c>
      <c r="AN5" s="2">
        <f t="shared" si="2"/>
        <v>6432201.9596532974</v>
      </c>
      <c r="AO5" s="2">
        <f t="shared" si="2"/>
        <v>6546245.3699014615</v>
      </c>
      <c r="AP5" s="2">
        <f t="shared" si="2"/>
        <v>6653250.5258380324</v>
      </c>
      <c r="AQ5" s="2">
        <f t="shared" si="2"/>
        <v>6753150.0982209193</v>
      </c>
      <c r="AR5" s="2">
        <f t="shared" si="2"/>
        <v>6845895.1319604348</v>
      </c>
      <c r="AS5" s="2">
        <f t="shared" si="2"/>
        <v>6932560.5832405062</v>
      </c>
      <c r="AT5" s="2">
        <f t="shared" si="2"/>
        <v>7006983.4593096543</v>
      </c>
      <c r="AU5" s="2">
        <f t="shared" si="2"/>
        <v>7079385.112968199</v>
      </c>
      <c r="AV5" s="2">
        <f t="shared" si="2"/>
        <v>7146747.1163545605</v>
      </c>
      <c r="AW5" s="2">
        <f t="shared" si="2"/>
        <v>7209045.5752981622</v>
      </c>
      <c r="AX5" s="2">
        <f t="shared" si="2"/>
        <v>7266258.6245630141</v>
      </c>
      <c r="AY5" s="2">
        <f t="shared" si="2"/>
        <v>7319515.7611769335</v>
      </c>
      <c r="AZ5" s="2">
        <f t="shared" si="2"/>
        <v>7368798.5572783416</v>
      </c>
      <c r="BA5" s="2">
        <f t="shared" si="2"/>
        <v>7406638.6005059499</v>
      </c>
      <c r="BB5" s="2">
        <f t="shared" si="2"/>
        <v>7441633.5049848855</v>
      </c>
      <c r="BC5" s="2">
        <f t="shared" si="2"/>
        <v>7472605.6629049703</v>
      </c>
      <c r="BD5" s="2">
        <f t="shared" si="2"/>
        <v>7500719.6933465693</v>
      </c>
      <c r="BE5" s="2">
        <f t="shared" si="2"/>
        <v>7525962.6075798683</v>
      </c>
      <c r="BF5" s="2">
        <f t="shared" si="2"/>
        <v>7548332.4038475091</v>
      </c>
      <c r="BG5" s="2">
        <f t="shared" si="2"/>
        <v>7567818.0951770358</v>
      </c>
      <c r="BH5" s="2">
        <f t="shared" si="2"/>
        <v>7584417.6798110912</v>
      </c>
      <c r="BI5" s="2">
        <f t="shared" si="2"/>
        <v>7598118.1690198611</v>
      </c>
      <c r="BJ5" s="2">
        <f t="shared" si="2"/>
        <v>7610100.6623423947</v>
      </c>
      <c r="BK5" s="2">
        <f t="shared" si="2"/>
        <v>7619171.0715098297</v>
      </c>
      <c r="BL5" s="2">
        <f t="shared" si="2"/>
        <v>7626508.494303857</v>
      </c>
      <c r="BM5" s="2">
        <f t="shared" si="2"/>
        <v>7630924.3359418428</v>
      </c>
      <c r="BN5" s="2">
        <f t="shared" si="2"/>
        <v>7633599.695962836</v>
      </c>
      <c r="BO5" s="2">
        <f t="shared" si="2"/>
        <v>7634527.0791232502</v>
      </c>
      <c r="BP5" s="2">
        <f t="shared" si="2"/>
        <v>7633698.9901795005</v>
      </c>
      <c r="BQ5" s="2">
        <f t="shared" si="2"/>
        <v>7624669.2846855894</v>
      </c>
      <c r="BR5" s="2">
        <f t="shared" si="2"/>
        <v>7615063.6243804554</v>
      </c>
      <c r="BS5" s="2">
        <f t="shared" si="2"/>
        <v>7603687.5014839862</v>
      </c>
      <c r="BT5" s="2">
        <f t="shared" si="2"/>
        <v>7590533.4207525961</v>
      </c>
      <c r="BU5" s="2">
        <f t="shared" si="2"/>
        <v>7576786.4204677688</v>
      </c>
      <c r="BV5" s="2">
        <f t="shared" ref="BV5:BW5" si="3" xml:space="preserve"> BU5 + BU6</f>
        <v>7562433.484397376</v>
      </c>
      <c r="BW5" s="2">
        <f t="shared" si="3"/>
        <v>7546287.6000048909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-146868.22923190449</v>
      </c>
      <c r="E6" t="s">
        <v>23</v>
      </c>
      <c r="F6" t="s">
        <v>24</v>
      </c>
      <c r="G6" s="13" t="s">
        <v>25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-233942.86996490357</v>
      </c>
      <c r="S6" s="2">
        <f t="shared" si="4"/>
        <v>-232937.32773786702</v>
      </c>
      <c r="T6" s="2">
        <f t="shared" si="4"/>
        <v>-213280.963343248</v>
      </c>
      <c r="U6" s="2">
        <f t="shared" si="4"/>
        <v>-195447.85995069111</v>
      </c>
      <c r="V6" s="2">
        <f t="shared" si="4"/>
        <v>-183653.37709610537</v>
      </c>
      <c r="W6" s="2">
        <f t="shared" si="4"/>
        <v>-168443.77764599433</v>
      </c>
      <c r="X6" s="2">
        <f t="shared" si="4"/>
        <v>-152592.0769000547</v>
      </c>
      <c r="Y6" s="2">
        <f t="shared" si="4"/>
        <v>-137360.65513009857</v>
      </c>
      <c r="Z6" s="2">
        <f t="shared" si="4"/>
        <v>-117737.60701346712</v>
      </c>
      <c r="AA6" s="2">
        <f t="shared" si="4"/>
        <v>-102897.10379538115</v>
      </c>
      <c r="AB6" s="2">
        <f t="shared" si="4"/>
        <v>403924.81159086246</v>
      </c>
      <c r="AC6" s="2">
        <f t="shared" si="4"/>
        <v>348520.92286589043</v>
      </c>
      <c r="AD6" s="2">
        <f t="shared" si="4"/>
        <v>303145.9656154688</v>
      </c>
      <c r="AE6" s="2">
        <f t="shared" si="4"/>
        <v>267656.3373868526</v>
      </c>
      <c r="AF6" s="2">
        <f t="shared" si="4"/>
        <v>239771.92372151767</v>
      </c>
      <c r="AG6" s="2">
        <f t="shared" si="4"/>
        <v>214500.19520504563</v>
      </c>
      <c r="AH6" s="2">
        <f t="shared" si="4"/>
        <v>195417.32081104885</v>
      </c>
      <c r="AI6" s="2">
        <f t="shared" si="4"/>
        <v>175440.22405700805</v>
      </c>
      <c r="AJ6" s="2">
        <f t="shared" si="4"/>
        <v>162804.79671279434</v>
      </c>
      <c r="AK6" s="2">
        <f t="shared" si="4"/>
        <v>144942.81844261149</v>
      </c>
      <c r="AL6" s="2">
        <f t="shared" si="4"/>
        <v>136230.08720634901</v>
      </c>
      <c r="AM6" s="2">
        <f t="shared" si="4"/>
        <v>126919.8524428641</v>
      </c>
      <c r="AN6" s="2">
        <f t="shared" si="4"/>
        <v>114043.41024816385</v>
      </c>
      <c r="AO6" s="2">
        <f t="shared" si="4"/>
        <v>107005.15593657084</v>
      </c>
      <c r="AP6" s="2">
        <f t="shared" si="4"/>
        <v>99899.572382886661</v>
      </c>
      <c r="AQ6" s="2">
        <f t="shared" si="4"/>
        <v>92745.033739515347</v>
      </c>
      <c r="AR6" s="2">
        <f t="shared" si="4"/>
        <v>86665.451280071167</v>
      </c>
      <c r="AS6" s="2">
        <f t="shared" si="4"/>
        <v>74422.876069147605</v>
      </c>
      <c r="AT6" s="2">
        <f t="shared" si="4"/>
        <v>72401.653658544179</v>
      </c>
      <c r="AU6" s="2">
        <f t="shared" si="4"/>
        <v>67362.003386361292</v>
      </c>
      <c r="AV6" s="2">
        <f t="shared" si="4"/>
        <v>62298.458943601232</v>
      </c>
      <c r="AW6" s="2">
        <f t="shared" si="4"/>
        <v>57213.049264852423</v>
      </c>
      <c r="AX6" s="2">
        <f t="shared" si="4"/>
        <v>53257.136613919633</v>
      </c>
      <c r="AY6" s="2">
        <f t="shared" si="4"/>
        <v>49282.796101407846</v>
      </c>
      <c r="AZ6" s="2">
        <f t="shared" si="4"/>
        <v>37840.043227608548</v>
      </c>
      <c r="BA6" s="2">
        <f t="shared" si="4"/>
        <v>34994.904478935758</v>
      </c>
      <c r="BB6" s="2">
        <f t="shared" si="4"/>
        <v>30972.157920085127</v>
      </c>
      <c r="BC6" s="2">
        <f t="shared" si="4"/>
        <v>28114.030441598501</v>
      </c>
      <c r="BD6" s="2">
        <f t="shared" si="4"/>
        <v>25242.914233298507</v>
      </c>
      <c r="BE6" s="2">
        <f t="shared" si="4"/>
        <v>22369.796267640544</v>
      </c>
      <c r="BF6" s="2">
        <f t="shared" si="4"/>
        <v>19485.691329526482</v>
      </c>
      <c r="BG6" s="2">
        <f t="shared" si="4"/>
        <v>16599.584634055384</v>
      </c>
      <c r="BH6" s="2">
        <f t="shared" si="4"/>
        <v>13700.48920877045</v>
      </c>
      <c r="BI6" s="2">
        <f t="shared" si="4"/>
        <v>11982.493322533788</v>
      </c>
      <c r="BJ6" s="2">
        <f t="shared" si="4"/>
        <v>9070.4091674350202</v>
      </c>
      <c r="BK6" s="2">
        <f t="shared" si="4"/>
        <v>7337.4227940274868</v>
      </c>
      <c r="BL6" s="2">
        <f t="shared" si="4"/>
        <v>4415.8416379860137</v>
      </c>
      <c r="BM6" s="2">
        <f t="shared" si="4"/>
        <v>2675.3600209930446</v>
      </c>
      <c r="BN6" s="2">
        <f t="shared" si="4"/>
        <v>927.38316041440703</v>
      </c>
      <c r="BO6" s="2">
        <f t="shared" si="4"/>
        <v>-828.08894374966621</v>
      </c>
      <c r="BP6" s="2">
        <f t="shared" si="4"/>
        <v>-9029.7054939107038</v>
      </c>
      <c r="BQ6" s="2">
        <f t="shared" si="4"/>
        <v>-9605.6603051340207</v>
      </c>
      <c r="BR6" s="2">
        <f t="shared" si="4"/>
        <v>-11376.122896469431</v>
      </c>
      <c r="BS6" s="2">
        <f t="shared" si="4"/>
        <v>-13154.080731390044</v>
      </c>
      <c r="BT6" s="2">
        <f xml:space="preserve"> SUM(BT13:BT18) - SUM(BT19:BT21)</f>
        <v>-13747.000284827547</v>
      </c>
      <c r="BU6" s="2">
        <f t="shared" si="4"/>
        <v>-14352.936070393072</v>
      </c>
      <c r="BV6" s="2">
        <f t="shared" ref="BV6:BW6" si="5" xml:space="preserve"> SUM(BV13:BV18) - SUM(BV19:BV21)</f>
        <v>-16145.88439248479</v>
      </c>
      <c r="BW6" s="2">
        <f t="shared" si="5"/>
        <v>-16764.836410177639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75000</v>
      </c>
      <c r="E9" t="s">
        <v>23</v>
      </c>
      <c r="F9" t="s">
        <v>29</v>
      </c>
      <c r="G9" s="13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75" ht="15">
      <c r="A10" s="10"/>
      <c r="B10" s="10" t="s">
        <v>31</v>
      </c>
      <c r="C10">
        <v>2010</v>
      </c>
      <c r="D10" s="2">
        <v>12000</v>
      </c>
      <c r="E10" t="s">
        <v>23</v>
      </c>
      <c r="F10" t="s">
        <v>29</v>
      </c>
      <c r="G10" s="13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75" ht="15">
      <c r="A11" s="10"/>
      <c r="B11" s="10" t="s">
        <v>32</v>
      </c>
      <c r="C11">
        <v>2010</v>
      </c>
      <c r="D11" s="2">
        <v>25</v>
      </c>
      <c r="E11" t="s">
        <v>23</v>
      </c>
      <c r="F11" t="s">
        <v>29</v>
      </c>
      <c r="G11" s="13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2" si="10" xml:space="preserve"> $D12</f>
        <v>1</v>
      </c>
      <c r="J12" s="5">
        <f t="shared" si="10"/>
        <v>1</v>
      </c>
      <c r="K12" s="5">
        <f t="shared" si="10"/>
        <v>1</v>
      </c>
      <c r="L12" s="5">
        <f t="shared" si="10"/>
        <v>1</v>
      </c>
      <c r="M12" s="5">
        <f t="shared" si="10"/>
        <v>1</v>
      </c>
      <c r="N12" s="5">
        <f t="shared" si="10"/>
        <v>1</v>
      </c>
      <c r="O12" s="5">
        <f t="shared" si="10"/>
        <v>1</v>
      </c>
      <c r="P12" s="5">
        <f t="shared" si="10"/>
        <v>1</v>
      </c>
      <c r="Q12" s="5">
        <f t="shared" si="10"/>
        <v>1</v>
      </c>
      <c r="R12" s="5">
        <f t="shared" si="10"/>
        <v>1</v>
      </c>
      <c r="S12" s="5">
        <f t="shared" si="10"/>
        <v>1</v>
      </c>
      <c r="T12" s="5">
        <f t="shared" si="10"/>
        <v>1</v>
      </c>
      <c r="U12" s="5">
        <f t="shared" si="10"/>
        <v>1</v>
      </c>
      <c r="V12" s="5">
        <f t="shared" si="10"/>
        <v>1</v>
      </c>
      <c r="W12" s="5">
        <f t="shared" si="10"/>
        <v>1</v>
      </c>
      <c r="X12" s="5">
        <f t="shared" si="10"/>
        <v>1</v>
      </c>
      <c r="Y12" s="5">
        <f t="shared" si="10"/>
        <v>1</v>
      </c>
      <c r="Z12" s="5">
        <f t="shared" si="10"/>
        <v>1</v>
      </c>
      <c r="AA12" s="5">
        <f t="shared" si="10"/>
        <v>1</v>
      </c>
      <c r="AB12" s="5">
        <f t="shared" si="10"/>
        <v>1</v>
      </c>
      <c r="AC12" s="5">
        <f t="shared" si="10"/>
        <v>1</v>
      </c>
      <c r="AD12" s="5">
        <f t="shared" si="10"/>
        <v>1</v>
      </c>
      <c r="AE12" s="5">
        <f t="shared" si="10"/>
        <v>1</v>
      </c>
      <c r="AF12" s="5">
        <f t="shared" si="10"/>
        <v>1</v>
      </c>
      <c r="AG12" s="5">
        <f t="shared" si="10"/>
        <v>1</v>
      </c>
      <c r="AH12" s="5">
        <f t="shared" si="10"/>
        <v>1</v>
      </c>
      <c r="AI12" s="5">
        <f t="shared" si="10"/>
        <v>1</v>
      </c>
      <c r="AJ12" s="5">
        <f t="shared" si="10"/>
        <v>1</v>
      </c>
      <c r="AK12" s="5">
        <f t="shared" si="10"/>
        <v>1</v>
      </c>
      <c r="AL12" s="5">
        <f t="shared" si="10"/>
        <v>1</v>
      </c>
      <c r="AM12" s="5">
        <f t="shared" si="10"/>
        <v>1</v>
      </c>
      <c r="AN12" s="5">
        <f t="shared" si="10"/>
        <v>1</v>
      </c>
      <c r="AO12" s="5">
        <f t="shared" si="10"/>
        <v>1</v>
      </c>
      <c r="AP12" s="5">
        <f t="shared" si="10"/>
        <v>1</v>
      </c>
      <c r="AQ12" s="5">
        <f t="shared" si="10"/>
        <v>1</v>
      </c>
      <c r="AR12" s="5">
        <f t="shared" si="10"/>
        <v>1</v>
      </c>
      <c r="AS12" s="5">
        <f t="shared" si="10"/>
        <v>1</v>
      </c>
      <c r="AT12" s="5">
        <f t="shared" si="10"/>
        <v>1</v>
      </c>
      <c r="AU12" s="5">
        <f t="shared" si="10"/>
        <v>1</v>
      </c>
      <c r="AV12" s="5">
        <f t="shared" si="10"/>
        <v>1</v>
      </c>
      <c r="AW12" s="5">
        <f t="shared" si="10"/>
        <v>1</v>
      </c>
      <c r="AX12" s="5">
        <f t="shared" si="10"/>
        <v>1</v>
      </c>
      <c r="AY12" s="5">
        <f t="shared" si="10"/>
        <v>1</v>
      </c>
      <c r="AZ12" s="5">
        <f t="shared" si="10"/>
        <v>1</v>
      </c>
      <c r="BA12" s="5">
        <f t="shared" si="10"/>
        <v>1</v>
      </c>
      <c r="BB12" s="5">
        <f t="shared" si="10"/>
        <v>1</v>
      </c>
      <c r="BC12" s="5">
        <f t="shared" si="10"/>
        <v>1</v>
      </c>
      <c r="BD12" s="5">
        <f t="shared" si="10"/>
        <v>1</v>
      </c>
      <c r="BE12" s="5">
        <f t="shared" si="10"/>
        <v>1</v>
      </c>
      <c r="BF12" s="5">
        <f t="shared" si="10"/>
        <v>1</v>
      </c>
      <c r="BG12" s="5">
        <f t="shared" si="10"/>
        <v>1</v>
      </c>
      <c r="BH12" s="5">
        <f t="shared" si="10"/>
        <v>1</v>
      </c>
      <c r="BI12" s="5">
        <f t="shared" si="10"/>
        <v>1</v>
      </c>
      <c r="BJ12" s="5">
        <f t="shared" si="10"/>
        <v>1</v>
      </c>
      <c r="BK12" s="5">
        <f t="shared" si="10"/>
        <v>1</v>
      </c>
      <c r="BL12" s="5">
        <f t="shared" si="10"/>
        <v>1</v>
      </c>
      <c r="BM12" s="5">
        <f t="shared" si="10"/>
        <v>1</v>
      </c>
      <c r="BN12" s="5">
        <f t="shared" si="10"/>
        <v>1</v>
      </c>
      <c r="BO12" s="5">
        <f t="shared" si="10"/>
        <v>1</v>
      </c>
      <c r="BP12" s="5">
        <f t="shared" si="10"/>
        <v>1</v>
      </c>
      <c r="BQ12" s="5">
        <f t="shared" si="10"/>
        <v>1</v>
      </c>
      <c r="BR12" s="5">
        <f t="shared" si="10"/>
        <v>1</v>
      </c>
      <c r="BS12" s="5">
        <f t="shared" si="10"/>
        <v>1</v>
      </c>
      <c r="BT12" s="5">
        <f t="shared" si="10"/>
        <v>1</v>
      </c>
      <c r="BU12" s="5">
        <f t="shared" ref="BU12:BW12" si="11" xml:space="preserve"> $D12</f>
        <v>1</v>
      </c>
      <c r="BV12" s="5">
        <f t="shared" si="11"/>
        <v>1</v>
      </c>
      <c r="BW12" s="5">
        <f t="shared" si="11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80282</v>
      </c>
      <c r="E13" t="s">
        <v>23</v>
      </c>
      <c r="F13" t="s">
        <v>29</v>
      </c>
      <c r="G13" s="13" t="s">
        <v>36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903518</v>
      </c>
      <c r="S14" s="2">
        <f t="shared" si="12"/>
        <v>885018</v>
      </c>
      <c r="T14" s="2">
        <f t="shared" si="12"/>
        <v>881518</v>
      </c>
      <c r="U14" s="2">
        <f t="shared" si="12"/>
        <v>878018</v>
      </c>
      <c r="V14" s="2">
        <f t="shared" si="12"/>
        <v>872018</v>
      </c>
      <c r="W14" s="2">
        <f t="shared" si="12"/>
        <v>866018</v>
      </c>
      <c r="X14" s="2">
        <f t="shared" si="12"/>
        <v>860018</v>
      </c>
      <c r="Y14" s="2">
        <f t="shared" si="12"/>
        <v>859018</v>
      </c>
      <c r="Z14" s="2">
        <f t="shared" si="12"/>
        <v>858018</v>
      </c>
      <c r="AA14" s="2">
        <f t="shared" si="12"/>
        <v>857018</v>
      </c>
      <c r="AB14" s="2">
        <f t="shared" si="12"/>
        <v>856018</v>
      </c>
      <c r="AC14" s="2">
        <f t="shared" si="12"/>
        <v>855018</v>
      </c>
      <c r="AD14" s="2">
        <f t="shared" si="12"/>
        <v>854018</v>
      </c>
      <c r="AE14" s="2">
        <f t="shared" si="12"/>
        <v>853018</v>
      </c>
      <c r="AF14" s="2">
        <f t="shared" si="12"/>
        <v>852018</v>
      </c>
      <c r="AG14" s="2">
        <f t="shared" si="12"/>
        <v>851018</v>
      </c>
      <c r="AH14" s="2">
        <f t="shared" si="12"/>
        <v>850018</v>
      </c>
      <c r="AI14" s="2">
        <f t="shared" si="12"/>
        <v>849018</v>
      </c>
      <c r="AJ14" s="2">
        <f t="shared" si="12"/>
        <v>848018</v>
      </c>
      <c r="AK14" s="2">
        <f t="shared" si="12"/>
        <v>847018</v>
      </c>
      <c r="AL14" s="2">
        <f t="shared" si="12"/>
        <v>846018</v>
      </c>
      <c r="AM14" s="2">
        <f t="shared" si="12"/>
        <v>845018</v>
      </c>
      <c r="AN14" s="2">
        <f t="shared" si="12"/>
        <v>844018</v>
      </c>
      <c r="AO14" s="2">
        <f t="shared" si="12"/>
        <v>843018</v>
      </c>
      <c r="AP14" s="2">
        <f t="shared" si="12"/>
        <v>842018</v>
      </c>
      <c r="AQ14" s="2">
        <f t="shared" si="12"/>
        <v>841018</v>
      </c>
      <c r="AR14" s="2">
        <f t="shared" si="12"/>
        <v>840018</v>
      </c>
      <c r="AS14" s="2">
        <f t="shared" si="12"/>
        <v>839018</v>
      </c>
      <c r="AT14" s="2">
        <f t="shared" si="12"/>
        <v>891018</v>
      </c>
      <c r="AU14" s="2">
        <f t="shared" si="12"/>
        <v>890018</v>
      </c>
      <c r="AV14" s="2">
        <f t="shared" si="12"/>
        <v>889018</v>
      </c>
      <c r="AW14" s="2">
        <f t="shared" si="12"/>
        <v>888018</v>
      </c>
      <c r="AX14" s="2">
        <f t="shared" si="12"/>
        <v>887018</v>
      </c>
      <c r="AY14" s="2">
        <f t="shared" si="12"/>
        <v>886018</v>
      </c>
      <c r="AZ14" s="2">
        <f t="shared" si="12"/>
        <v>885018</v>
      </c>
      <c r="BA14" s="2">
        <f t="shared" si="12"/>
        <v>884018</v>
      </c>
      <c r="BB14" s="2">
        <f t="shared" si="12"/>
        <v>883018</v>
      </c>
      <c r="BC14" s="2">
        <f t="shared" si="12"/>
        <v>882018</v>
      </c>
      <c r="BD14" s="2">
        <f t="shared" si="12"/>
        <v>881018</v>
      </c>
      <c r="BE14" s="2">
        <f t="shared" si="12"/>
        <v>880018</v>
      </c>
      <c r="BF14" s="2">
        <f t="shared" si="12"/>
        <v>879018</v>
      </c>
      <c r="BG14" s="2">
        <f t="shared" si="12"/>
        <v>878018</v>
      </c>
      <c r="BH14" s="2">
        <f t="shared" si="12"/>
        <v>877018</v>
      </c>
      <c r="BI14" s="2">
        <f t="shared" si="12"/>
        <v>876018</v>
      </c>
      <c r="BJ14" s="2">
        <f t="shared" si="12"/>
        <v>875018</v>
      </c>
      <c r="BK14" s="2">
        <f t="shared" si="12"/>
        <v>874018</v>
      </c>
      <c r="BL14" s="2">
        <f t="shared" si="12"/>
        <v>873018</v>
      </c>
      <c r="BM14" s="2">
        <f t="shared" si="12"/>
        <v>872018</v>
      </c>
      <c r="BN14" s="2">
        <f t="shared" si="12"/>
        <v>871018</v>
      </c>
      <c r="BO14" s="2">
        <f t="shared" si="12"/>
        <v>870018</v>
      </c>
      <c r="BP14" s="2">
        <f t="shared" si="12"/>
        <v>869018</v>
      </c>
      <c r="BQ14" s="2">
        <f t="shared" si="12"/>
        <v>868018</v>
      </c>
      <c r="BR14" s="2">
        <f t="shared" si="12"/>
        <v>867018</v>
      </c>
      <c r="BS14" s="2">
        <f t="shared" si="12"/>
        <v>866018</v>
      </c>
      <c r="BT14" s="2">
        <f t="shared" si="12"/>
        <v>865018</v>
      </c>
      <c r="BU14" s="2">
        <f t="shared" si="12"/>
        <v>864018</v>
      </c>
      <c r="BV14" s="2">
        <f t="shared" ref="BV14:BW14" si="13">$D14 - BV12*SUM(BV7:BV11)</f>
        <v>863018</v>
      </c>
      <c r="BW14" s="2">
        <f t="shared" si="13"/>
        <v>862018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32014.92666666667</v>
      </c>
      <c r="T15" s="2">
        <f t="shared" si="15"/>
        <v>31498.653333333335</v>
      </c>
      <c r="U15" s="2">
        <f t="shared" si="15"/>
        <v>31028.533333333336</v>
      </c>
      <c r="V15" s="2">
        <f t="shared" si="15"/>
        <v>30512.260000000002</v>
      </c>
      <c r="W15" s="2">
        <f t="shared" si="15"/>
        <v>30037.08</v>
      </c>
      <c r="X15" s="2">
        <f t="shared" si="15"/>
        <v>29536.906666666669</v>
      </c>
      <c r="Y15" s="2">
        <f t="shared" si="15"/>
        <v>29061.573333333337</v>
      </c>
      <c r="Z15" s="2">
        <f t="shared" si="15"/>
        <v>28589.000000000004</v>
      </c>
      <c r="AA15" s="2">
        <f t="shared" si="15"/>
        <v>28158.133333333335</v>
      </c>
      <c r="AB15" s="2">
        <f t="shared" si="15"/>
        <v>27868.94666666667</v>
      </c>
      <c r="AC15" s="2">
        <f t="shared" si="15"/>
        <v>29190.986666666671</v>
      </c>
      <c r="AD15" s="2">
        <f t="shared" si="15"/>
        <v>30191.180000000004</v>
      </c>
      <c r="AE15" s="2">
        <f t="shared" si="15"/>
        <v>31028.533333333336</v>
      </c>
      <c r="AF15" s="2">
        <f t="shared" si="15"/>
        <v>31637.420000000002</v>
      </c>
      <c r="AG15" s="2">
        <f t="shared" si="15"/>
        <v>32163.966666666671</v>
      </c>
      <c r="AH15" s="2">
        <f t="shared" si="15"/>
        <v>32664.293333333339</v>
      </c>
      <c r="AI15" s="2">
        <f t="shared" si="15"/>
        <v>33030.606666666667</v>
      </c>
      <c r="AJ15" s="2">
        <f t="shared" si="15"/>
        <v>33344.786666666667</v>
      </c>
      <c r="AK15" s="2">
        <f t="shared" si="15"/>
        <v>33643.786666666667</v>
      </c>
      <c r="AL15" s="2">
        <f t="shared" si="15"/>
        <v>33845.113333333335</v>
      </c>
      <c r="AM15" s="2">
        <f t="shared" si="15"/>
        <v>34063.153333333335</v>
      </c>
      <c r="AN15" s="2">
        <f t="shared" si="15"/>
        <v>34214.493333333339</v>
      </c>
      <c r="AO15" s="2">
        <f t="shared" si="15"/>
        <v>34367.21333333334</v>
      </c>
      <c r="AP15" s="2">
        <f t="shared" si="15"/>
        <v>34521.620000000003</v>
      </c>
      <c r="AQ15" s="2">
        <f t="shared" si="15"/>
        <v>34677.406666666669</v>
      </c>
      <c r="AR15" s="2">
        <f t="shared" si="15"/>
        <v>34802.68</v>
      </c>
      <c r="AS15" s="2">
        <f t="shared" si="15"/>
        <v>34929.026666666672</v>
      </c>
      <c r="AT15" s="2">
        <f t="shared" si="15"/>
        <v>35023.786666666667</v>
      </c>
      <c r="AU15" s="2">
        <f t="shared" si="15"/>
        <v>35118.85333333334</v>
      </c>
      <c r="AV15" s="2">
        <f t="shared" si="15"/>
        <v>35214.380000000005</v>
      </c>
      <c r="AW15" s="2">
        <f t="shared" si="15"/>
        <v>35310.520000000004</v>
      </c>
      <c r="AX15" s="2">
        <f t="shared" si="15"/>
        <v>35374.76666666667</v>
      </c>
      <c r="AY15" s="2">
        <f t="shared" si="15"/>
        <v>35439.320000000007</v>
      </c>
      <c r="AZ15" s="2">
        <f t="shared" si="15"/>
        <v>35536.686666666668</v>
      </c>
      <c r="BA15" s="2">
        <f t="shared" si="15"/>
        <v>35569.193333333336</v>
      </c>
      <c r="BB15" s="2">
        <f t="shared" si="15"/>
        <v>35634.36</v>
      </c>
      <c r="BC15" s="2">
        <f t="shared" si="15"/>
        <v>35667.020000000004</v>
      </c>
      <c r="BD15" s="2">
        <f t="shared" si="15"/>
        <v>35699.833333333336</v>
      </c>
      <c r="BE15" s="2">
        <f t="shared" si="15"/>
        <v>35732.493333333339</v>
      </c>
      <c r="BF15" s="2">
        <f t="shared" si="15"/>
        <v>35765.460000000006</v>
      </c>
      <c r="BG15" s="2">
        <f t="shared" si="15"/>
        <v>35798.273333333338</v>
      </c>
      <c r="BH15" s="2">
        <f t="shared" si="15"/>
        <v>35831.240000000005</v>
      </c>
      <c r="BI15" s="2">
        <f t="shared" si="15"/>
        <v>35831.240000000005</v>
      </c>
      <c r="BJ15" s="2">
        <f t="shared" si="15"/>
        <v>35864.36</v>
      </c>
      <c r="BK15" s="2">
        <f t="shared" si="15"/>
        <v>35864.36</v>
      </c>
      <c r="BL15" s="2">
        <f t="shared" si="15"/>
        <v>35897.326666666668</v>
      </c>
      <c r="BM15" s="2">
        <f t="shared" si="15"/>
        <v>35897.326666666668</v>
      </c>
      <c r="BN15" s="2">
        <f t="shared" si="15"/>
        <v>35897.326666666668</v>
      </c>
      <c r="BO15" s="2">
        <f t="shared" si="15"/>
        <v>35897.326666666668</v>
      </c>
      <c r="BP15" s="2">
        <f t="shared" si="15"/>
        <v>35897.326666666668</v>
      </c>
      <c r="BQ15" s="2">
        <f t="shared" si="15"/>
        <v>35864.36</v>
      </c>
      <c r="BR15" s="2">
        <f t="shared" si="15"/>
        <v>35864.36</v>
      </c>
      <c r="BS15" s="2">
        <f t="shared" si="15"/>
        <v>35864.36</v>
      </c>
      <c r="BT15" s="2">
        <f t="shared" si="15"/>
        <v>35831.240000000005</v>
      </c>
      <c r="BU15" s="2">
        <f t="shared" si="15"/>
        <v>35798.273333333338</v>
      </c>
      <c r="BV15" s="2">
        <f t="shared" si="15"/>
        <v>35798.273333333338</v>
      </c>
      <c r="BW15" s="2">
        <f t="shared" si="15"/>
        <v>35765.460000000006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7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7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80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v>500000</v>
      </c>
      <c r="AC17" s="2">
        <v>500000</v>
      </c>
      <c r="AD17" s="2">
        <v>500000</v>
      </c>
      <c r="AE17" s="2">
        <v>500000</v>
      </c>
      <c r="AF17" s="2">
        <v>500000</v>
      </c>
      <c r="AG17" s="2">
        <v>500000</v>
      </c>
      <c r="AH17" s="2">
        <v>500000</v>
      </c>
      <c r="AI17" s="2">
        <v>500000</v>
      </c>
      <c r="AJ17" s="2">
        <v>500000</v>
      </c>
      <c r="AK17" s="2">
        <v>500000</v>
      </c>
      <c r="AL17" s="2">
        <v>500000</v>
      </c>
      <c r="AM17" s="2">
        <v>500000</v>
      </c>
      <c r="AN17" s="2">
        <v>500000</v>
      </c>
      <c r="AO17" s="2">
        <v>500000</v>
      </c>
      <c r="AP17" s="2">
        <v>500000</v>
      </c>
      <c r="AQ17" s="2">
        <v>500000</v>
      </c>
      <c r="AR17" s="2">
        <v>500000</v>
      </c>
      <c r="AS17" s="2">
        <v>500000</v>
      </c>
      <c r="AT17" s="2">
        <v>450000</v>
      </c>
      <c r="AU17" s="2">
        <v>450000</v>
      </c>
      <c r="AV17" s="2">
        <v>450000</v>
      </c>
      <c r="AW17" s="2">
        <v>450000</v>
      </c>
      <c r="AX17" s="2">
        <v>450000</v>
      </c>
      <c r="AY17" s="2">
        <v>450000</v>
      </c>
      <c r="AZ17" s="2">
        <v>450000</v>
      </c>
      <c r="BA17" s="2">
        <v>450000</v>
      </c>
      <c r="BB17" s="2">
        <v>450000</v>
      </c>
      <c r="BC17" s="2">
        <v>450000</v>
      </c>
      <c r="BD17" s="2">
        <v>450000</v>
      </c>
      <c r="BE17" s="2">
        <v>450000</v>
      </c>
      <c r="BF17" s="2">
        <v>450000</v>
      </c>
      <c r="BG17" s="2">
        <v>450000</v>
      </c>
      <c r="BH17" s="2">
        <v>450000</v>
      </c>
      <c r="BI17" s="2">
        <v>450000</v>
      </c>
      <c r="BJ17" s="2">
        <v>450000</v>
      </c>
      <c r="BK17" s="2">
        <v>450000</v>
      </c>
      <c r="BL17" s="2">
        <v>450000</v>
      </c>
      <c r="BM17" s="2">
        <v>450000</v>
      </c>
      <c r="BN17" s="2">
        <v>450000</v>
      </c>
      <c r="BO17" s="2">
        <v>450000</v>
      </c>
      <c r="BP17" s="2">
        <v>450000</v>
      </c>
      <c r="BQ17" s="2">
        <v>450000</v>
      </c>
      <c r="BR17" s="2">
        <v>450000</v>
      </c>
      <c r="BS17" s="2">
        <v>450000</v>
      </c>
      <c r="BT17" s="2">
        <v>450000</v>
      </c>
      <c r="BU17" s="2">
        <v>450000</v>
      </c>
      <c r="BV17" s="2">
        <v>450000</v>
      </c>
      <c r="BW17" s="2">
        <v>450000</v>
      </c>
    </row>
    <row r="18" spans="1:80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F18" s="2">
        <v>21283</v>
      </c>
      <c r="G18" s="13" t="s">
        <v>56</v>
      </c>
      <c r="H18" s="2">
        <f t="shared" ref="H18:P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42565.155663015394</v>
      </c>
      <c r="AB18" s="2">
        <v>63946.026255880643</v>
      </c>
      <c r="AC18" s="2">
        <v>64093.465397916967</v>
      </c>
      <c r="AD18" s="2">
        <v>64240.904539953292</v>
      </c>
      <c r="AE18" s="2">
        <v>64390.2889552915</v>
      </c>
      <c r="AF18" s="2">
        <v>64541.618643931601</v>
      </c>
      <c r="AG18" s="2">
        <v>64692.948332571694</v>
      </c>
      <c r="AH18" s="2">
        <v>64846.223294513678</v>
      </c>
      <c r="AI18" s="2">
        <v>64999.498256455656</v>
      </c>
      <c r="AJ18" s="2">
        <v>65154.718491699525</v>
      </c>
      <c r="AK18" s="2">
        <v>65311.884000245278</v>
      </c>
      <c r="AL18" s="2">
        <v>65469.049508791039</v>
      </c>
      <c r="AM18" s="2">
        <v>65628.160290638683</v>
      </c>
      <c r="AN18" s="2">
        <v>65787.271072486314</v>
      </c>
      <c r="AO18" s="2">
        <v>65948.327127635843</v>
      </c>
      <c r="AP18" s="2">
        <v>66111.328456087256</v>
      </c>
      <c r="AQ18" s="2">
        <v>66274.32978453867</v>
      </c>
      <c r="AR18" s="2">
        <v>66439.276386291967</v>
      </c>
      <c r="AS18" s="2">
        <v>66606.168261347149</v>
      </c>
      <c r="AT18" s="2">
        <v>66773.060136402331</v>
      </c>
      <c r="AU18" s="2">
        <v>66941.897284759398</v>
      </c>
      <c r="AV18" s="2">
        <v>67112.679706418348</v>
      </c>
      <c r="AW18" s="2">
        <v>67283.462128077314</v>
      </c>
      <c r="AX18" s="2">
        <v>67456.189823038148</v>
      </c>
      <c r="AY18" s="2">
        <v>67630.862791300882</v>
      </c>
      <c r="AZ18" s="2">
        <v>67805.535759563601</v>
      </c>
      <c r="BA18" s="2">
        <v>67982.15400112822</v>
      </c>
      <c r="BB18" s="2">
        <v>68160.717515994707</v>
      </c>
      <c r="BC18" s="2">
        <v>68339.28103086121</v>
      </c>
      <c r="BD18" s="2">
        <v>68519.789819029596</v>
      </c>
      <c r="BE18" s="2">
        <v>68702.243880499867</v>
      </c>
      <c r="BF18" s="2">
        <v>68884.697941970138</v>
      </c>
      <c r="BG18" s="2">
        <v>69069.097276742294</v>
      </c>
      <c r="BH18" s="2">
        <v>69255.441884816333</v>
      </c>
      <c r="BI18" s="2">
        <v>69441.786492890387</v>
      </c>
      <c r="BJ18" s="2">
        <v>69630.076374266311</v>
      </c>
      <c r="BK18" s="2">
        <v>69820.311528944119</v>
      </c>
      <c r="BL18" s="2">
        <v>70012.491956923826</v>
      </c>
      <c r="BM18" s="2">
        <v>70204.672384903519</v>
      </c>
      <c r="BN18" s="2">
        <v>70398.79808618511</v>
      </c>
      <c r="BO18" s="2">
        <v>70594.869060768571</v>
      </c>
      <c r="BP18" s="2">
        <v>70792.885308653931</v>
      </c>
      <c r="BQ18" s="2">
        <v>70990.901556539291</v>
      </c>
      <c r="BR18" s="2">
        <v>71190.863077726535</v>
      </c>
      <c r="BS18" s="2">
        <v>71392.769872215664</v>
      </c>
      <c r="BT18" s="2">
        <v>71596.621940006677</v>
      </c>
      <c r="BU18" s="2">
        <v>71802.419281099574</v>
      </c>
      <c r="BV18" s="2">
        <v>72008.216622192485</v>
      </c>
      <c r="BW18" s="2">
        <v>72215.959236587267</v>
      </c>
    </row>
    <row r="19" spans="1:80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F19" s="2">
        <v>26604</v>
      </c>
      <c r="G19" s="13" t="s">
        <v>59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45733.467777037855</v>
      </c>
      <c r="AB19" s="2">
        <v>69077.221769932003</v>
      </c>
      <c r="AC19" s="2">
        <v>69792.751926494864</v>
      </c>
      <c r="AD19" s="2">
        <v>70508.282083057711</v>
      </c>
      <c r="AE19" s="2">
        <v>71233.252756507965</v>
      </c>
      <c r="AF19" s="2">
        <v>71967.663946845598</v>
      </c>
      <c r="AG19" s="2">
        <v>72702.075137183216</v>
      </c>
      <c r="AH19" s="2">
        <v>73445.926844408241</v>
      </c>
      <c r="AI19" s="2">
        <v>74189.778551633266</v>
      </c>
      <c r="AJ19" s="2">
        <v>74943.070775745669</v>
      </c>
      <c r="AK19" s="2">
        <v>75705.803516745465</v>
      </c>
      <c r="AL19" s="2">
        <v>76468.536257745262</v>
      </c>
      <c r="AM19" s="2">
        <v>77240.70951563245</v>
      </c>
      <c r="AN19" s="2">
        <v>78012.882773519625</v>
      </c>
      <c r="AO19" s="2">
        <v>78794.496548294206</v>
      </c>
      <c r="AP19" s="2">
        <v>79585.550839956151</v>
      </c>
      <c r="AQ19" s="2">
        <v>80376.605131618126</v>
      </c>
      <c r="AR19" s="2">
        <v>81177.099940167464</v>
      </c>
      <c r="AS19" s="2">
        <v>81987.035265604209</v>
      </c>
      <c r="AT19" s="2">
        <v>82796.970591040939</v>
      </c>
      <c r="AU19" s="2">
        <v>83616.346433365063</v>
      </c>
      <c r="AV19" s="2">
        <v>84445.162792576579</v>
      </c>
      <c r="AW19" s="2">
        <v>85273.97915178808</v>
      </c>
      <c r="AX19" s="2">
        <v>86112.236027886989</v>
      </c>
      <c r="AY19" s="2">
        <v>86959.933420873276</v>
      </c>
      <c r="AZ19" s="2">
        <v>87807.630813859563</v>
      </c>
      <c r="BA19" s="2">
        <v>88664.768723733243</v>
      </c>
      <c r="BB19" s="2">
        <v>89531.347150494301</v>
      </c>
      <c r="BC19" s="2">
        <v>90397.925577255373</v>
      </c>
      <c r="BD19" s="2">
        <v>91273.944520903809</v>
      </c>
      <c r="BE19" s="2">
        <v>92159.403981439653</v>
      </c>
      <c r="BF19" s="2">
        <v>93044.863441975496</v>
      </c>
      <c r="BG19" s="2">
        <v>93939.763419398732</v>
      </c>
      <c r="BH19" s="2">
        <v>94844.103913709347</v>
      </c>
      <c r="BI19" s="2">
        <v>95748.444408019961</v>
      </c>
      <c r="BJ19" s="2">
        <v>96662.225419217968</v>
      </c>
      <c r="BK19" s="2">
        <v>97585.446947303368</v>
      </c>
      <c r="BL19" s="2">
        <v>98518.108992276131</v>
      </c>
      <c r="BM19" s="2">
        <v>99450.771037248924</v>
      </c>
      <c r="BN19" s="2">
        <v>100392.87359910909</v>
      </c>
      <c r="BO19" s="2">
        <v>101344.41667785664</v>
      </c>
      <c r="BP19" s="2">
        <v>102305.40027349158</v>
      </c>
      <c r="BQ19" s="2">
        <v>103266.38386912653</v>
      </c>
      <c r="BR19" s="2">
        <v>104236.80798164886</v>
      </c>
      <c r="BS19" s="2">
        <v>105216.67261105859</v>
      </c>
      <c r="BT19" s="2">
        <v>106205.97775735569</v>
      </c>
      <c r="BU19" s="2">
        <v>107204.72342054019</v>
      </c>
      <c r="BV19" s="2">
        <v>108203.46908372469</v>
      </c>
      <c r="BW19" s="2">
        <v>109211.65526379657</v>
      </c>
      <c r="BX19" s="16"/>
      <c r="BY19" s="16"/>
      <c r="BZ19" s="16"/>
      <c r="CA19" s="16"/>
      <c r="CB19" s="16"/>
    </row>
    <row r="20" spans="1:80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1243144.7619050136</v>
      </c>
      <c r="K20" s="2">
        <f xml:space="preserve"> $D20 / 12 * K4 * LOOKUP(K$23,'Evaporation Rate Reduction'!$A4:$A64,'Evaporation Rate Reduction'!$C4:$C64)</f>
        <v>1235441.0672455025</v>
      </c>
      <c r="L20" s="2">
        <f xml:space="preserve"> $D20 / 12 * L4 * LOOKUP(L$23,'Evaporation Rate Reduction'!$A4:$A64,'Evaporation Rate Reduction'!$C4:$C64)</f>
        <v>1221661.2098018159</v>
      </c>
      <c r="M20" s="2">
        <f xml:space="preserve"> $D20 / 12 * M4 * LOOKUP(M$23,'Evaporation Rate Reduction'!$A4:$A64,'Evaporation Rate Reduction'!$C4:$C64)</f>
        <v>1209046.5460613959</v>
      </c>
      <c r="N20" s="2">
        <f xml:space="preserve"> $D20 / 12 * N4 * LOOKUP(N$23,'Evaporation Rate Reduction'!$A4:$A64,'Evaporation Rate Reduction'!$C4:$C64)</f>
        <v>1206237.7474156369</v>
      </c>
      <c r="O20" s="2">
        <f xml:space="preserve"> $D20 / 12 * O4 * LOOKUP(O$23,'Evaporation Rate Reduction'!$A4:$A64,'Evaporation Rate Reduction'!$C4:$C64)</f>
        <v>1204769.6376698262</v>
      </c>
      <c r="P20" s="2">
        <f xml:space="preserve"> $D20 / 12 * P4 * LOOKUP(P$23,'Evaporation Rate Reduction'!$A4:$A64,'Evaporation Rate Reduction'!$C4:$C64)</f>
        <v>1199137.0025646854</v>
      </c>
      <c r="Q20" s="2">
        <f xml:space="preserve"> $D20 / 12 * Q4 * LOOKUP(Q$23,'Evaporation Rate Reduction'!$A4:$A64,'Evaporation Rate Reduction'!$C4:$C64)</f>
        <v>1186448.9766530425</v>
      </c>
      <c r="R20" s="2">
        <f xml:space="preserve"> $D20 / 12 * R4 * LOOKUP(R$23,'Evaporation Rate Reduction'!$A4:$A64,'Evaporation Rate Reduction'!$C4:$C64)</f>
        <v>1166036.3832982369</v>
      </c>
      <c r="S20" s="2">
        <f xml:space="preserve"> $D20 / 12 * S4 * LOOKUP(S$23,'Evaporation Rate Reduction'!$A4:$A64,'Evaporation Rate Reduction'!$C4:$C64)</f>
        <v>1145970.2544045337</v>
      </c>
      <c r="T20" s="2">
        <f xml:space="preserve"> $D20 / 12 * T4 * LOOKUP(T$23,'Evaporation Rate Reduction'!$A4:$A64,'Evaporation Rate Reduction'!$C4:$C64)</f>
        <v>1122297.6166765813</v>
      </c>
      <c r="U20" s="2">
        <f xml:space="preserve"> $D20 / 12 * U4 * LOOKUP(U$23,'Evaporation Rate Reduction'!$A4:$A64,'Evaporation Rate Reduction'!$C4:$C64)</f>
        <v>1100494.3932840244</v>
      </c>
      <c r="V20" s="2">
        <f xml:space="preserve"> $D20 / 12 * V4 * LOOKUP(V$23,'Evaporation Rate Reduction'!$A4:$A64,'Evaporation Rate Reduction'!$C4:$C64)</f>
        <v>1082183.6370961054</v>
      </c>
      <c r="W20" s="2">
        <f xml:space="preserve"> $D20 / 12 * W4 * LOOKUP(W$23,'Evaporation Rate Reduction'!$A4:$A64,'Evaporation Rate Reduction'!$C4:$C64)</f>
        <v>1060498.8576459943</v>
      </c>
      <c r="X20" s="2">
        <f xml:space="preserve"> $D20 / 12 * X4 * LOOKUP(X$23,'Evaporation Rate Reduction'!$A4:$A64,'Evaporation Rate Reduction'!$C4:$C64)</f>
        <v>1038146.9835667213</v>
      </c>
      <c r="Y20" s="2">
        <f xml:space="preserve"> $D20 / 12 * Y4 * LOOKUP(Y$23,'Evaporation Rate Reduction'!$A4:$A64,'Evaporation Rate Reduction'!$C4:$C64)</f>
        <v>1021440.2284634319</v>
      </c>
      <c r="Z20" s="2">
        <f xml:space="preserve"> $D20 / 12 * Z4 * LOOKUP(Z$23,'Evaporation Rate Reduction'!$A4:$A64,'Evaporation Rate Reduction'!$C4:$C64)</f>
        <v>1000344.6070134671</v>
      </c>
      <c r="AA20" s="2">
        <f xml:space="preserve"> $D20 / 12 * AA4 * LOOKUP(AA$23,'Evaporation Rate Reduction'!$A4:$A64,'Evaporation Rate Reduction'!$C4:$C64)</f>
        <v>980904.92501469201</v>
      </c>
      <c r="AB20" s="2">
        <f xml:space="preserve"> $D20 / 12 * AB4 * LOOKUP(AB$23,'Evaporation Rate Reduction'!$A4:$A64,'Evaporation Rate Reduction'!$C4:$C64)</f>
        <v>970830.93956175307</v>
      </c>
      <c r="AC20" s="2">
        <f xml:space="preserve"> $D20 / 12 * AC4 * LOOKUP(AC$23,'Evaporation Rate Reduction'!$A4:$A64,'Evaporation Rate Reduction'!$C4:$C64)</f>
        <v>1025988.7772721985</v>
      </c>
      <c r="AD20" s="2">
        <f xml:space="preserve"> $D20 / 12 * AD4 * LOOKUP(AD$23,'Evaporation Rate Reduction'!$A4:$A64,'Evaporation Rate Reduction'!$C4:$C64)</f>
        <v>1070795.8368414268</v>
      </c>
      <c r="AE20" s="2">
        <f xml:space="preserve"> $D20 / 12 * AE4 * LOOKUP(AE$23,'Evaporation Rate Reduction'!$A4:$A64,'Evaporation Rate Reduction'!$C4:$C64)</f>
        <v>1105547.232145264</v>
      </c>
      <c r="AF20" s="2">
        <f xml:space="preserve"> $D20 / 12 * AF4 * LOOKUP(AF$23,'Evaporation Rate Reduction'!$A4:$A64,'Evaporation Rate Reduction'!$C4:$C64)</f>
        <v>1132457.4509755683</v>
      </c>
      <c r="AG20" s="2">
        <f xml:space="preserve"> $D20 / 12 * AG4 * LOOKUP(AG$23,'Evaporation Rate Reduction'!$A4:$A64,'Evaporation Rate Reduction'!$C4:$C64)</f>
        <v>1156672.6446570095</v>
      </c>
      <c r="AH20" s="2">
        <f xml:space="preserve"> $D20 / 12 * AH4 * LOOKUP(AH$23,'Evaporation Rate Reduction'!$A4:$A64,'Evaporation Rate Reduction'!$C4:$C64)</f>
        <v>1174665.2689723901</v>
      </c>
      <c r="AI20" s="2">
        <f xml:space="preserve"> $D20 / 12 * AI4 * LOOKUP(AI$23,'Evaporation Rate Reduction'!$A4:$A64,'Evaporation Rate Reduction'!$C4:$C64)</f>
        <v>1193418.102314481</v>
      </c>
      <c r="AJ20" s="2">
        <f xml:space="preserve"> $D20 / 12 * AJ4 * LOOKUP(AJ$23,'Evaporation Rate Reduction'!$A4:$A64,'Evaporation Rate Reduction'!$C4:$C64)</f>
        <v>1204769.6376698262</v>
      </c>
      <c r="AK20" s="2">
        <f xml:space="preserve"> $D20 / 12 * AK4 * LOOKUP(AK$23,'Evaporation Rate Reduction'!$A4:$A64,'Evaporation Rate Reduction'!$C4:$C64)</f>
        <v>1221325.0487075548</v>
      </c>
      <c r="AL20" s="2">
        <f xml:space="preserve"> $D20 / 12 * AL4 * LOOKUP(AL$23,'Evaporation Rate Reduction'!$A4:$A64,'Evaporation Rate Reduction'!$C4:$C64)</f>
        <v>1228633.53937803</v>
      </c>
      <c r="AM20" s="2">
        <f xml:space="preserve"> $D20 / 12 * AM4 * LOOKUP(AM$23,'Evaporation Rate Reduction'!$A4:$A64,'Evaporation Rate Reduction'!$C4:$C64)</f>
        <v>1236548.7516654755</v>
      </c>
      <c r="AN20" s="2">
        <f xml:space="preserve"> $D20 / 12 * AN4 * LOOKUP(AN$23,'Evaporation Rate Reduction'!$A4:$A64,'Evaporation Rate Reduction'!$C4:$C64)</f>
        <v>1247963.471384136</v>
      </c>
      <c r="AO20" s="2">
        <f xml:space="preserve"> $D20 / 12 * AO4 * LOOKUP(AO$23,'Evaporation Rate Reduction'!$A4:$A64,'Evaporation Rate Reduction'!$C4:$C64)</f>
        <v>1253533.8879761042</v>
      </c>
      <c r="AP20" s="2">
        <f xml:space="preserve"> $D20 / 12 * AP4 * LOOKUP(AP$23,'Evaporation Rate Reduction'!$A4:$A64,'Evaporation Rate Reduction'!$C4:$C64)</f>
        <v>1259165.8252332446</v>
      </c>
      <c r="AQ20" s="2">
        <f xml:space="preserve"> $D20 / 12 * AQ4 * LOOKUP(AQ$23,'Evaporation Rate Reduction'!$A4:$A64,'Evaporation Rate Reduction'!$C4:$C64)</f>
        <v>1264848.0975800718</v>
      </c>
      <c r="AR20" s="2">
        <f xml:space="preserve"> $D20 / 12 * AR4 * LOOKUP(AR$23,'Evaporation Rate Reduction'!$A4:$A64,'Evaporation Rate Reduction'!$C4:$C64)</f>
        <v>1269417.4051660534</v>
      </c>
      <c r="AS20" s="2">
        <f xml:space="preserve"> $D20 / 12 * AS4 * LOOKUP(AS$23,'Evaporation Rate Reduction'!$A4:$A64,'Evaporation Rate Reduction'!$C4:$C64)</f>
        <v>1280143.2835932618</v>
      </c>
      <c r="AT20" s="2">
        <f xml:space="preserve"> $D20 / 12 * AT4 * LOOKUP(AT$23,'Evaporation Rate Reduction'!$A4:$A64,'Evaporation Rate Reduction'!$C4:$C64)</f>
        <v>1283616.2225534837</v>
      </c>
      <c r="AU20" s="2">
        <f xml:space="preserve"> $D20 / 12 * AU4 * LOOKUP(AU$23,'Evaporation Rate Reduction'!$A4:$A64,'Evaporation Rate Reduction'!$C4:$C64)</f>
        <v>1287100.4007983666</v>
      </c>
      <c r="AV20" s="2">
        <f xml:space="preserve"> $D20 / 12 * AV4 * LOOKUP(AV$23,'Evaporation Rate Reduction'!$A4:$A64,'Evaporation Rate Reduction'!$C4:$C64)</f>
        <v>1290601.4379702406</v>
      </c>
      <c r="AW20" s="2">
        <f xml:space="preserve"> $D20 / 12 * AW4 * LOOKUP(AW$23,'Evaporation Rate Reduction'!$A4:$A64,'Evaporation Rate Reduction'!$C4:$C64)</f>
        <v>1294124.9537114368</v>
      </c>
      <c r="AX20" s="2">
        <f xml:space="preserve"> $D20 / 12 * AX4 * LOOKUP(AX$23,'Evaporation Rate Reduction'!$A4:$A64,'Evaporation Rate Reduction'!$C4:$C64)</f>
        <v>1296479.5838478981</v>
      </c>
      <c r="AY20" s="2">
        <f xml:space="preserve"> $D20 / 12 * AY4 * LOOKUP(AY$23,'Evaporation Rate Reduction'!$A4:$A64,'Evaporation Rate Reduction'!$C4:$C64)</f>
        <v>1298845.45326902</v>
      </c>
      <c r="AZ20" s="2">
        <f xml:space="preserve"> $D20 / 12 * AZ4 * LOOKUP(AZ$23,'Evaporation Rate Reduction'!$A4:$A64,'Evaporation Rate Reduction'!$C4:$C64)</f>
        <v>1308712.5483847619</v>
      </c>
      <c r="BA20" s="2">
        <f xml:space="preserve"> $D20 / 12 * BA4 * LOOKUP(BA$23,'Evaporation Rate Reduction'!$A4:$A64,'Evaporation Rate Reduction'!$C4:$C64)</f>
        <v>1309909.6741317925</v>
      </c>
      <c r="BB20" s="2">
        <f xml:space="preserve"> $D20 / 12 * BB4 * LOOKUP(BB$23,'Evaporation Rate Reduction'!$A4:$A64,'Evaporation Rate Reduction'!$C4:$C64)</f>
        <v>1312309.5724454152</v>
      </c>
      <c r="BC20" s="2">
        <f xml:space="preserve"> $D20 / 12 * BC4 * LOOKUP(BC$23,'Evaporation Rate Reduction'!$A4:$A64,'Evaporation Rate Reduction'!$C4:$C64)</f>
        <v>1313512.3450120073</v>
      </c>
      <c r="BD20" s="2">
        <f xml:space="preserve"> $D20 / 12 * BD4 * LOOKUP(BD$23,'Evaporation Rate Reduction'!$A4:$A64,'Evaporation Rate Reduction'!$C4:$C64)</f>
        <v>1314720.7643981609</v>
      </c>
      <c r="BE20" s="2">
        <f xml:space="preserve"> $D20 / 12 * BE4 * LOOKUP(BE$23,'Evaporation Rate Reduction'!$A4:$A64,'Evaporation Rate Reduction'!$C4:$C64)</f>
        <v>1315923.5369647529</v>
      </c>
      <c r="BF20" s="2">
        <f xml:space="preserve"> $D20 / 12 * BF4 * LOOKUP(BF$23,'Evaporation Rate Reduction'!$A4:$A64,'Evaporation Rate Reduction'!$C4:$C64)</f>
        <v>1317137.603170468</v>
      </c>
      <c r="BG20" s="2">
        <f xml:space="preserve"> $D20 / 12 * BG4 * LOOKUP(BG$23,'Evaporation Rate Reduction'!$A4:$A64,'Evaporation Rate Reduction'!$C4:$C64)</f>
        <v>1318346.0225566216</v>
      </c>
      <c r="BH20" s="2">
        <f xml:space="preserve"> $D20 / 12 * BH4 * LOOKUP(BH$23,'Evaporation Rate Reduction'!$A4:$A64,'Evaporation Rate Reduction'!$C4:$C64)</f>
        <v>1319560.0887623366</v>
      </c>
      <c r="BI20" s="2">
        <f xml:space="preserve"> $D20 / 12 * BI4 * LOOKUP(BI$23,'Evaporation Rate Reduction'!$A4:$A64,'Evaporation Rate Reduction'!$C4:$C64)</f>
        <v>1319560.0887623366</v>
      </c>
      <c r="BJ20" s="2">
        <f xml:space="preserve"> $D20 / 12 * BJ4 * LOOKUP(BJ$23,'Evaporation Rate Reduction'!$A4:$A64,'Evaporation Rate Reduction'!$C4:$C64)</f>
        <v>1320779.8017876132</v>
      </c>
      <c r="BK20" s="2">
        <f xml:space="preserve"> $D20 / 12 * BK4 * LOOKUP(BK$23,'Evaporation Rate Reduction'!$A4:$A64,'Evaporation Rate Reduction'!$C4:$C64)</f>
        <v>1320779.8017876132</v>
      </c>
      <c r="BL20" s="2">
        <f xml:space="preserve"> $D20 / 12 * BL4 * LOOKUP(BL$23,'Evaporation Rate Reduction'!$A4:$A64,'Evaporation Rate Reduction'!$C4:$C64)</f>
        <v>1321993.8679933283</v>
      </c>
      <c r="BM20" s="2">
        <f xml:space="preserve"> $D20 / 12 * BM4 * LOOKUP(BM$23,'Evaporation Rate Reduction'!$A4:$A64,'Evaporation Rate Reduction'!$C4:$C64)</f>
        <v>1321993.8679933283</v>
      </c>
      <c r="BN20" s="2">
        <f xml:space="preserve"> $D20 / 12 * BN4 * LOOKUP(BN$23,'Evaporation Rate Reduction'!$A4:$A64,'Evaporation Rate Reduction'!$C4:$C64)</f>
        <v>1321993.8679933283</v>
      </c>
      <c r="BO20" s="2">
        <f xml:space="preserve"> $D20 / 12 * BO4 * LOOKUP(BO$23,'Evaporation Rate Reduction'!$A4:$A64,'Evaporation Rate Reduction'!$C4:$C64)</f>
        <v>1321993.8679933283</v>
      </c>
      <c r="BP20" s="2">
        <f xml:space="preserve"> $D20 / 12 * BP4 * LOOKUP(BP$23,'Evaporation Rate Reduction'!$A4:$A64,'Evaporation Rate Reduction'!$C4:$C64)</f>
        <v>1328432.5171957398</v>
      </c>
      <c r="BQ20" s="2">
        <f xml:space="preserve"> $D20 / 12 * BQ4 * LOOKUP(BQ$23,'Evaporation Rate Reduction'!$A4:$A64,'Evaporation Rate Reduction'!$C4:$C64)</f>
        <v>1327212.5379925468</v>
      </c>
      <c r="BR20" s="2">
        <f xml:space="preserve"> $D20 / 12 * BR4 * LOOKUP(BR$23,'Evaporation Rate Reduction'!$A4:$A64,'Evaporation Rate Reduction'!$C4:$C64)</f>
        <v>1327212.5379925468</v>
      </c>
      <c r="BS20" s="2">
        <f xml:space="preserve"> $D20 / 12 * BS4 * LOOKUP(BS$23,'Evaporation Rate Reduction'!$A4:$A64,'Evaporation Rate Reduction'!$C4:$C64)</f>
        <v>1327212.5379925468</v>
      </c>
      <c r="BT20" s="2">
        <f xml:space="preserve"> $D20 / 12 * BT4 * LOOKUP(BT$23,'Evaporation Rate Reduction'!$A4:$A64,'Evaporation Rate Reduction'!$C4:$C64)</f>
        <v>1325986.8844674786</v>
      </c>
      <c r="BU20" s="2">
        <f xml:space="preserve"> $D20 / 12 * BU4 * LOOKUP(BU$23,'Evaporation Rate Reduction'!$A4:$A64,'Evaporation Rate Reduction'!$C4:$C64)</f>
        <v>1324766.9052642859</v>
      </c>
      <c r="BV20" s="2">
        <f xml:space="preserve"> $D20 / 12 * BV4 * LOOKUP(BV$23,'Evaporation Rate Reduction'!$A4:$A64,'Evaporation Rate Reduction'!$C4:$C64)</f>
        <v>1324766.9052642859</v>
      </c>
      <c r="BW20" s="2">
        <f xml:space="preserve"> $D20 / 12 * BW4 * LOOKUP(BW$23,'Evaporation Rate Reduction'!$A4:$A64,'Evaporation Rate Reduction'!$C4:$C64)</f>
        <v>1323552.6003829683</v>
      </c>
    </row>
    <row r="21" spans="1:80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80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438864056.267196</v>
      </c>
      <c r="T22" s="2">
        <f t="shared" si="21"/>
        <v>440404276.54308361</v>
      </c>
      <c r="U22" s="2">
        <f t="shared" si="21"/>
        <v>441898531.85891002</v>
      </c>
      <c r="V22" s="2">
        <f t="shared" si="21"/>
        <v>443346946.71354967</v>
      </c>
      <c r="W22" s="2">
        <f t="shared" si="21"/>
        <v>444737742.5096488</v>
      </c>
      <c r="X22" s="2">
        <f t="shared" si="21"/>
        <v>446070741.38377476</v>
      </c>
      <c r="Y22" s="2">
        <f t="shared" si="21"/>
        <v>447422694.00337481</v>
      </c>
      <c r="Z22" s="2">
        <f t="shared" si="21"/>
        <v>448741285.74015784</v>
      </c>
      <c r="AA22" s="2">
        <f t="shared" si="21"/>
        <v>450027278.88544661</v>
      </c>
      <c r="AB22" s="2">
        <f t="shared" si="21"/>
        <v>445889275.49040502</v>
      </c>
      <c r="AC22" s="2">
        <f t="shared" si="21"/>
        <v>438861692.57411456</v>
      </c>
      <c r="AD22" s="2">
        <f t="shared" si="21"/>
        <v>432788786.42387313</v>
      </c>
      <c r="AE22" s="2">
        <f t="shared" si="21"/>
        <v>427397243.86323243</v>
      </c>
      <c r="AF22" s="2">
        <f t="shared" si="21"/>
        <v>422514503.02614981</v>
      </c>
      <c r="AG22" s="2">
        <f t="shared" si="21"/>
        <v>418027711.04417843</v>
      </c>
      <c r="AH22" s="2">
        <f t="shared" si="21"/>
        <v>413860100.7589404</v>
      </c>
      <c r="AI22" s="2">
        <f t="shared" si="21"/>
        <v>409952722.10094029</v>
      </c>
      <c r="AJ22" s="2">
        <f t="shared" si="21"/>
        <v>406264292.20061487</v>
      </c>
      <c r="AK22" s="2">
        <f t="shared" si="21"/>
        <v>402758687.79471731</v>
      </c>
      <c r="AL22" s="2">
        <f t="shared" si="21"/>
        <v>399411715.99490738</v>
      </c>
      <c r="AM22" s="2">
        <f t="shared" si="21"/>
        <v>396198453.4636544</v>
      </c>
      <c r="AN22" s="2">
        <f t="shared" si="21"/>
        <v>393182159.40574855</v>
      </c>
      <c r="AO22" s="2">
        <f t="shared" si="21"/>
        <v>390269916.71914196</v>
      </c>
      <c r="AP22" s="2">
        <f t="shared" si="21"/>
        <v>387446584.63022685</v>
      </c>
      <c r="AQ22" s="2">
        <f t="shared" si="21"/>
        <v>384702804.54782003</v>
      </c>
      <c r="AR22" s="2">
        <f t="shared" si="21"/>
        <v>382030495.98344755</v>
      </c>
      <c r="AS22" s="2">
        <f t="shared" si="21"/>
        <v>379421662.63279003</v>
      </c>
      <c r="AT22" s="2">
        <f t="shared" si="21"/>
        <v>376869649.56699026</v>
      </c>
      <c r="AU22" s="2">
        <f t="shared" si="21"/>
        <v>374391041.11703497</v>
      </c>
      <c r="AV22" s="2">
        <f t="shared" si="21"/>
        <v>371956320.8717851</v>
      </c>
      <c r="AW22" s="2">
        <f t="shared" si="21"/>
        <v>369560785.52099955</v>
      </c>
      <c r="AX22" s="2">
        <f t="shared" si="21"/>
        <v>367200469.06526291</v>
      </c>
      <c r="AY22" s="2">
        <f t="shared" si="21"/>
        <v>364871125.72004241</v>
      </c>
      <c r="AZ22" s="2">
        <f t="shared" si="21"/>
        <v>362569433.72482628</v>
      </c>
      <c r="BA22" s="2">
        <f t="shared" si="21"/>
        <v>360366915.77665603</v>
      </c>
      <c r="BB22" s="2">
        <f t="shared" si="21"/>
        <v>358180290.19233686</v>
      </c>
      <c r="BC22" s="2">
        <f t="shared" si="21"/>
        <v>356007492.85068029</v>
      </c>
      <c r="BD22" s="2">
        <f t="shared" si="21"/>
        <v>353846269.12418842</v>
      </c>
      <c r="BE22" s="2">
        <f t="shared" si="21"/>
        <v>351694695.33242792</v>
      </c>
      <c r="BF22" s="2">
        <f t="shared" si="21"/>
        <v>349550903.41410583</v>
      </c>
      <c r="BG22" s="2">
        <f t="shared" si="21"/>
        <v>347413519.72310245</v>
      </c>
      <c r="BH22" s="2">
        <f t="shared" si="21"/>
        <v>345280764.90334791</v>
      </c>
      <c r="BI22" s="2">
        <f t="shared" si="21"/>
        <v>343150908.30655992</v>
      </c>
      <c r="BJ22" s="2">
        <f t="shared" si="21"/>
        <v>341022683.38876694</v>
      </c>
      <c r="BK22" s="2">
        <f t="shared" si="21"/>
        <v>338895131.5828777</v>
      </c>
      <c r="BL22" s="2">
        <f t="shared" si="21"/>
        <v>336766605.22508121</v>
      </c>
      <c r="BM22" s="2">
        <f t="shared" si="21"/>
        <v>334636199.62579054</v>
      </c>
      <c r="BN22" s="2">
        <f t="shared" si="21"/>
        <v>332502733.06499183</v>
      </c>
      <c r="BO22" s="2">
        <f t="shared" si="21"/>
        <v>330365337.44873798</v>
      </c>
      <c r="BP22" s="2">
        <f t="shared" si="21"/>
        <v>328223159.74611521</v>
      </c>
      <c r="BQ22" s="2">
        <f t="shared" si="21"/>
        <v>326075360.90708107</v>
      </c>
      <c r="BR22" s="2">
        <f t="shared" si="21"/>
        <v>323917611.5939551</v>
      </c>
      <c r="BS22" s="2">
        <f t="shared" si="21"/>
        <v>321749856.65194672</v>
      </c>
      <c r="BT22" s="2">
        <f t="shared" si="21"/>
        <v>319571317.16562474</v>
      </c>
      <c r="BU22" s="2">
        <f t="shared" si="21"/>
        <v>317458044.50769061</v>
      </c>
      <c r="BV22" s="2">
        <f t="shared" ref="BV22:BW22" si="22" xml:space="preserve"> BU22 + BU24</f>
        <v>315331563.45287341</v>
      </c>
      <c r="BW22" s="2">
        <f t="shared" si="22"/>
        <v>313192250.1028415</v>
      </c>
    </row>
    <row r="23" spans="1:80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68194.714427619212</v>
      </c>
      <c r="T23" s="2">
        <f t="shared" si="23"/>
        <v>71632.233441913369</v>
      </c>
      <c r="U23" s="2">
        <f t="shared" si="23"/>
        <v>75088.320744338736</v>
      </c>
      <c r="V23" s="2">
        <f t="shared" si="23"/>
        <v>78552.359217177494</v>
      </c>
      <c r="W23" s="2">
        <f t="shared" si="23"/>
        <v>82093.817504011808</v>
      </c>
      <c r="X23" s="2">
        <f t="shared" si="23"/>
        <v>85623.784615602955</v>
      </c>
      <c r="Y23" s="2">
        <f t="shared" si="23"/>
        <v>89102.492911776746</v>
      </c>
      <c r="Z23" s="2">
        <f t="shared" si="23"/>
        <v>92485.729806363408</v>
      </c>
      <c r="AA23" s="2">
        <f t="shared" si="23"/>
        <v>95612.607373870182</v>
      </c>
      <c r="AB23" s="2">
        <f t="shared" si="23"/>
        <v>97358.816519037049</v>
      </c>
      <c r="AC23" s="2">
        <f t="shared" si="23"/>
        <v>86422.555772270294</v>
      </c>
      <c r="AD23" s="2">
        <f t="shared" si="23"/>
        <v>78574.739049088486</v>
      </c>
      <c r="AE23" s="2">
        <f t="shared" si="23"/>
        <v>72662.92719926624</v>
      </c>
      <c r="AF23" s="2">
        <f t="shared" si="23"/>
        <v>68015.119522009816</v>
      </c>
      <c r="AG23" s="2">
        <f t="shared" si="23"/>
        <v>64234.642396318537</v>
      </c>
      <c r="AH23" s="2">
        <f t="shared" si="23"/>
        <v>61109.749260491881</v>
      </c>
      <c r="AI23" s="2">
        <f t="shared" si="23"/>
        <v>58452.343557486165</v>
      </c>
      <c r="AJ23" s="2">
        <f t="shared" si="23"/>
        <v>56192.58494770094</v>
      </c>
      <c r="AK23" s="2">
        <f t="shared" si="23"/>
        <v>54202.17530208332</v>
      </c>
      <c r="AL23" s="2">
        <f t="shared" si="23"/>
        <v>52488.843345000285</v>
      </c>
      <c r="AM23" s="2">
        <f t="shared" si="23"/>
        <v>50941.636060790639</v>
      </c>
      <c r="AN23" s="2">
        <f t="shared" si="23"/>
        <v>49556.287823133396</v>
      </c>
      <c r="AO23" s="2">
        <f t="shared" si="23"/>
        <v>48332.296510029373</v>
      </c>
      <c r="AP23" s="2">
        <f t="shared" si="23"/>
        <v>47210.934292066813</v>
      </c>
      <c r="AQ23" s="2">
        <f t="shared" si="23"/>
        <v>46183.153565471941</v>
      </c>
      <c r="AR23" s="2">
        <f t="shared" si="23"/>
        <v>45241.023891632525</v>
      </c>
      <c r="AS23" s="2">
        <f t="shared" si="23"/>
        <v>44370.37348660882</v>
      </c>
      <c r="AT23" s="2">
        <f t="shared" si="23"/>
        <v>43603.836918081804</v>
      </c>
      <c r="AU23" s="2">
        <f t="shared" si="23"/>
        <v>42874.053422441582</v>
      </c>
      <c r="AV23" s="2">
        <f t="shared" si="23"/>
        <v>42193.753695090127</v>
      </c>
      <c r="AW23" s="2">
        <f t="shared" si="23"/>
        <v>41559.732693689584</v>
      </c>
      <c r="AX23" s="2">
        <f t="shared" si="23"/>
        <v>40969.155414964349</v>
      </c>
      <c r="AY23" s="2">
        <f t="shared" si="23"/>
        <v>40413.064261945146</v>
      </c>
      <c r="AZ23" s="2">
        <f t="shared" si="23"/>
        <v>39889.550198101366</v>
      </c>
      <c r="BA23" s="2">
        <f t="shared" si="23"/>
        <v>39444.676061796003</v>
      </c>
      <c r="BB23" s="2">
        <f t="shared" si="23"/>
        <v>39020.968250382939</v>
      </c>
      <c r="BC23" s="2">
        <f t="shared" si="23"/>
        <v>38623.507360825992</v>
      </c>
      <c r="BD23" s="2">
        <f t="shared" si="23"/>
        <v>38245.145729575415</v>
      </c>
      <c r="BE23" s="2">
        <f t="shared" si="23"/>
        <v>37885.096408400095</v>
      </c>
      <c r="BF23" s="2">
        <f t="shared" si="23"/>
        <v>37542.574151184657</v>
      </c>
      <c r="BG23" s="2">
        <f t="shared" si="23"/>
        <v>37216.940297105357</v>
      </c>
      <c r="BH23" s="2">
        <f t="shared" si="23"/>
        <v>36907.512738318685</v>
      </c>
      <c r="BI23" s="2">
        <f t="shared" si="23"/>
        <v>36613.710587044421</v>
      </c>
      <c r="BJ23" s="2">
        <f t="shared" si="23"/>
        <v>36329.339419488249</v>
      </c>
      <c r="BK23" s="2">
        <f t="shared" si="23"/>
        <v>36059.710883187239</v>
      </c>
      <c r="BL23" s="2">
        <f t="shared" si="23"/>
        <v>35798.752753535067</v>
      </c>
      <c r="BM23" s="2">
        <f t="shared" si="23"/>
        <v>35551.702841282677</v>
      </c>
      <c r="BN23" s="2">
        <f t="shared" si="23"/>
        <v>35312.663228422462</v>
      </c>
      <c r="BO23" s="2">
        <f t="shared" si="23"/>
        <v>35081.404267584803</v>
      </c>
      <c r="BP23" s="2">
        <f t="shared" si="23"/>
        <v>34857.70789364852</v>
      </c>
      <c r="BQ23" s="2">
        <f t="shared" si="23"/>
        <v>34670.619966394792</v>
      </c>
      <c r="BR23" s="2">
        <f t="shared" si="23"/>
        <v>34484.637128553688</v>
      </c>
      <c r="BS23" s="2">
        <f t="shared" si="23"/>
        <v>34305.103774827032</v>
      </c>
      <c r="BT23" s="2">
        <f t="shared" si="23"/>
        <v>34131.873788169862</v>
      </c>
      <c r="BU23" s="2">
        <f t="shared" si="23"/>
        <v>33967.683219951279</v>
      </c>
      <c r="BV23" s="2">
        <f t="shared" ref="BV23:BW23" si="24" xml:space="preserve"> BV22 / (BV5 * 0.0012334892384681)</f>
        <v>33804.188239064038</v>
      </c>
      <c r="BW23" s="2">
        <f t="shared" si="24"/>
        <v>33646.685543694359</v>
      </c>
    </row>
    <row r="24" spans="1:80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t="shared" ref="I24:BT24" si="25"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si="25"/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1580717.7290211394</v>
      </c>
      <c r="S24" s="2">
        <f t="shared" si="25"/>
        <v>1540220.2758875811</v>
      </c>
      <c r="T24" s="2">
        <f t="shared" si="25"/>
        <v>1494255.3158264277</v>
      </c>
      <c r="U24" s="2">
        <f t="shared" si="25"/>
        <v>1448414.8546396587</v>
      </c>
      <c r="V24" s="2">
        <f t="shared" si="25"/>
        <v>1390795.7960991338</v>
      </c>
      <c r="W24" s="2">
        <f t="shared" si="25"/>
        <v>1332998.8741259812</v>
      </c>
      <c r="X24" s="2">
        <f t="shared" si="25"/>
        <v>1351952.6196000865</v>
      </c>
      <c r="Y24" s="2">
        <f t="shared" si="25"/>
        <v>1318591.7367830011</v>
      </c>
      <c r="Z24" s="2">
        <f t="shared" si="25"/>
        <v>1285993.1452887603</v>
      </c>
      <c r="AA24" s="2">
        <f t="shared" si="25"/>
        <v>-4138003.3950415892</v>
      </c>
      <c r="AB24" s="2">
        <f t="shared" si="25"/>
        <v>-7027582.916290489</v>
      </c>
      <c r="AC24" s="2">
        <f t="shared" si="25"/>
        <v>-6072906.1502414532</v>
      </c>
      <c r="AD24" s="2">
        <f t="shared" si="25"/>
        <v>-5391542.5606406797</v>
      </c>
      <c r="AE24" s="2">
        <f t="shared" si="25"/>
        <v>-4882740.8370825984</v>
      </c>
      <c r="AF24" s="2">
        <f t="shared" si="25"/>
        <v>-4486791.9819713905</v>
      </c>
      <c r="AG24" s="2">
        <f t="shared" si="25"/>
        <v>-4167610.2852380481</v>
      </c>
      <c r="AH24" s="2">
        <f t="shared" si="25"/>
        <v>-3907378.6580001293</v>
      </c>
      <c r="AI24" s="2">
        <f t="shared" si="25"/>
        <v>-3688429.9003254101</v>
      </c>
      <c r="AJ24" s="2">
        <f t="shared" si="25"/>
        <v>-3505604.405897574</v>
      </c>
      <c r="AK24" s="2">
        <f t="shared" si="25"/>
        <v>-3346971.7998099169</v>
      </c>
      <c r="AL24" s="2">
        <f t="shared" si="25"/>
        <v>-3213262.5312530021</v>
      </c>
      <c r="AM24" s="2">
        <f t="shared" si="25"/>
        <v>-3016294.0579058747</v>
      </c>
      <c r="AN24" s="2">
        <f t="shared" si="25"/>
        <v>-2912242.6866066158</v>
      </c>
      <c r="AO24" s="2">
        <f t="shared" si="25"/>
        <v>-2823332.0889151189</v>
      </c>
      <c r="AP24" s="2">
        <f t="shared" si="25"/>
        <v>-2743780.0824068133</v>
      </c>
      <c r="AQ24" s="2">
        <f t="shared" si="25"/>
        <v>-2672308.5643725097</v>
      </c>
      <c r="AR24" s="2">
        <f t="shared" si="25"/>
        <v>-2608833.350657512</v>
      </c>
      <c r="AS24" s="2">
        <f t="shared" si="25"/>
        <v>-2552013.0657997867</v>
      </c>
      <c r="AT24" s="2">
        <f t="shared" si="25"/>
        <v>-2478608.4499552846</v>
      </c>
      <c r="AU24" s="2">
        <f t="shared" si="25"/>
        <v>-2434720.2452498889</v>
      </c>
      <c r="AV24" s="2">
        <f t="shared" si="25"/>
        <v>-2395535.3507855246</v>
      </c>
      <c r="AW24" s="2">
        <f t="shared" si="25"/>
        <v>-2360316.4557366446</v>
      </c>
      <c r="AX24" s="2">
        <f t="shared" si="25"/>
        <v>-2329343.3452205025</v>
      </c>
      <c r="AY24" s="2">
        <f t="shared" si="25"/>
        <v>-2301691.9952161396</v>
      </c>
      <c r="AZ24" s="2">
        <f t="shared" si="25"/>
        <v>-2202517.9481702195</v>
      </c>
      <c r="BA24" s="2">
        <f t="shared" si="25"/>
        <v>-2186625.5843191575</v>
      </c>
      <c r="BB24" s="2">
        <f t="shared" si="25"/>
        <v>-2172797.3416565796</v>
      </c>
      <c r="BC24" s="2">
        <f t="shared" si="25"/>
        <v>-2161223.7264918452</v>
      </c>
      <c r="BD24" s="2">
        <f t="shared" si="25"/>
        <v>-2151573.7917604931</v>
      </c>
      <c r="BE24" s="2">
        <f t="shared" si="25"/>
        <v>-2143791.918322064</v>
      </c>
      <c r="BF24" s="2">
        <f t="shared" si="25"/>
        <v>-2137383.6910033887</v>
      </c>
      <c r="BG24" s="2">
        <f t="shared" si="25"/>
        <v>-2132754.8197545419</v>
      </c>
      <c r="BH24" s="2">
        <f t="shared" si="25"/>
        <v>-2129856.5967880161</v>
      </c>
      <c r="BI24" s="2">
        <f t="shared" si="25"/>
        <v>-2128224.9177929698</v>
      </c>
      <c r="BJ24" s="2">
        <f t="shared" si="25"/>
        <v>-2127551.8058892768</v>
      </c>
      <c r="BK24" s="2">
        <f t="shared" si="25"/>
        <v>-2128526.35779652</v>
      </c>
      <c r="BL24" s="2">
        <f t="shared" si="25"/>
        <v>-2130405.5992906652</v>
      </c>
      <c r="BM24" s="2">
        <f t="shared" si="25"/>
        <v>-2133466.5607987307</v>
      </c>
      <c r="BN24" s="2">
        <f t="shared" si="25"/>
        <v>-2137395.6162538468</v>
      </c>
      <c r="BO24" s="2">
        <f t="shared" si="25"/>
        <v>-2142177.7026227918</v>
      </c>
      <c r="BP24" s="2">
        <f t="shared" si="25"/>
        <v>-2147798.8390341182</v>
      </c>
      <c r="BQ24" s="2">
        <f t="shared" si="25"/>
        <v>-2157749.3131259624</v>
      </c>
      <c r="BR24" s="2">
        <f t="shared" si="25"/>
        <v>-2167754.9420083826</v>
      </c>
      <c r="BS24" s="2">
        <f t="shared" si="25"/>
        <v>-2178539.4863219629</v>
      </c>
      <c r="BT24" s="2">
        <f t="shared" si="25"/>
        <v>-2113272.6579341404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-2126481.0548172058</v>
      </c>
      <c r="BV24" s="2">
        <f t="shared" si="26"/>
        <v>-2139313.3500319347</v>
      </c>
      <c r="BW24" s="2">
        <f t="shared" si="26"/>
        <v>-2152911.9852559948</v>
      </c>
    </row>
    <row r="25" spans="1:80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3813</v>
      </c>
      <c r="S25" s="2">
        <f>IF(S$14&gt;'Salton Sea Accounting Model'!$F$3,LOOKUP(S$14,'Salton Sea Accounting Model'!$F3:$F31,'Salton Sea Accounting Model'!$H3:$H31),'Salton Sea Accounting Model'!$H$3)</f>
        <v>3881</v>
      </c>
      <c r="T25" s="2">
        <f>IF(T$14&gt;'Salton Sea Accounting Model'!$F$3,LOOKUP(T$14,'Salton Sea Accounting Model'!$F3:$F31,'Salton Sea Accounting Model'!$H3:$H31),'Salton Sea Accounting Model'!$H$3)</f>
        <v>3881</v>
      </c>
      <c r="U25" s="2">
        <f>IF(U$14&gt;'Salton Sea Accounting Model'!$F$3,LOOKUP(U$14,'Salton Sea Accounting Model'!$F3:$F31,'Salton Sea Accounting Model'!$H3:$H31),'Salton Sea Accounting Model'!$H$3)</f>
        <v>3881</v>
      </c>
      <c r="V25" s="2">
        <f>IF(V$14&gt;'Salton Sea Accounting Model'!$F$3,LOOKUP(V$14,'Salton Sea Accounting Model'!$F3:$F31,'Salton Sea Accounting Model'!$H3:$H31),'Salton Sea Accounting Model'!$H$3)</f>
        <v>3881</v>
      </c>
      <c r="W25" s="2">
        <f>IF(W$14&gt;'Salton Sea Accounting Model'!$F$3,LOOKUP(W$14,'Salton Sea Accounting Model'!$F3:$F31,'Salton Sea Accounting Model'!$H3:$H31),'Salton Sea Accounting Model'!$H$3)</f>
        <v>3881</v>
      </c>
      <c r="X25" s="2">
        <f>IF(X$14&gt;'Salton Sea Accounting Model'!$F$3,LOOKUP(X$14,'Salton Sea Accounting Model'!$F3:$F31,'Salton Sea Accounting Model'!$H3:$H31),'Salton Sea Accounting Model'!$H$3)</f>
        <v>3953</v>
      </c>
      <c r="Y25" s="2">
        <f>IF(Y$14&gt;'Salton Sea Accounting Model'!$F$3,LOOKUP(Y$14,'Salton Sea Accounting Model'!$F3:$F31,'Salton Sea Accounting Model'!$H3:$H31),'Salton Sea Accounting Model'!$H$3)</f>
        <v>3953</v>
      </c>
      <c r="Z25" s="2">
        <f>IF(Z$14&gt;'Salton Sea Accounting Model'!$F$3,LOOKUP(Z$14,'Salton Sea Accounting Model'!$F3:$F31,'Salton Sea Accounting Model'!$H3:$H31),'Salton Sea Accounting Model'!$H$3)</f>
        <v>3953</v>
      </c>
      <c r="AA25" s="2">
        <f>IF(AA$14&gt;'Salton Sea Accounting Model'!$F$3,LOOKUP(AA$14,'Salton Sea Accounting Model'!$F3:$F31,'Salton Sea Accounting Model'!$H3:$H31),'Salton Sea Accounting Model'!$H$3)</f>
        <v>3953</v>
      </c>
      <c r="AB25" s="2">
        <f>IF(AB$14&gt;'Salton Sea Accounting Model'!$F$3,LOOKUP(AB$14,'Salton Sea Accounting Model'!$F3:$F31,'Salton Sea Accounting Model'!$H3:$H31),'Salton Sea Accounting Model'!$H$3)</f>
        <v>3953</v>
      </c>
      <c r="AC25" s="2">
        <f>IF(AC$14&gt;'Salton Sea Accounting Model'!$F$3,LOOKUP(AC$14,'Salton Sea Accounting Model'!$F3:$F31,'Salton Sea Accounting Model'!$H3:$H31),'Salton Sea Accounting Model'!$H$3)</f>
        <v>3953</v>
      </c>
      <c r="AD25" s="2">
        <f>IF(AD$14&gt;'Salton Sea Accounting Model'!$F$3,LOOKUP(AD$14,'Salton Sea Accounting Model'!$F3:$F31,'Salton Sea Accounting Model'!$H3:$H31),'Salton Sea Accounting Model'!$H$3)</f>
        <v>3953</v>
      </c>
      <c r="AE25" s="2">
        <f>IF(AE$14&gt;'Salton Sea Accounting Model'!$F$3,LOOKUP(AE$14,'Salton Sea Accounting Model'!$F3:$F31,'Salton Sea Accounting Model'!$H3:$H31),'Salton Sea Accounting Model'!$H$3)</f>
        <v>3953</v>
      </c>
      <c r="AF25" s="2">
        <f>IF(AF$14&gt;'Salton Sea Accounting Model'!$F$3,LOOKUP(AF$14,'Salton Sea Accounting Model'!$F3:$F31,'Salton Sea Accounting Model'!$H3:$H31),'Salton Sea Accounting Model'!$H$3)</f>
        <v>3953</v>
      </c>
      <c r="AG25" s="2">
        <f>IF(AG$14&gt;'Salton Sea Accounting Model'!$F$3,LOOKUP(AG$14,'Salton Sea Accounting Model'!$F3:$F31,'Salton Sea Accounting Model'!$H3:$H31),'Salton Sea Accounting Model'!$H$3)</f>
        <v>3953</v>
      </c>
      <c r="AH25" s="2">
        <f>IF(AH$14&gt;'Salton Sea Accounting Model'!$F$3,LOOKUP(AH$14,'Salton Sea Accounting Model'!$F3:$F31,'Salton Sea Accounting Model'!$H3:$H31),'Salton Sea Accounting Model'!$H$3)</f>
        <v>3953</v>
      </c>
      <c r="AI25" s="2">
        <f>IF(AI$14&gt;'Salton Sea Accounting Model'!$F$3,LOOKUP(AI$14,'Salton Sea Accounting Model'!$F3:$F31,'Salton Sea Accounting Model'!$H3:$H31),'Salton Sea Accounting Model'!$H$3)</f>
        <v>3953</v>
      </c>
      <c r="AJ25" s="2">
        <f>IF(AJ$14&gt;'Salton Sea Accounting Model'!$F$3,LOOKUP(AJ$14,'Salton Sea Accounting Model'!$F3:$F31,'Salton Sea Accounting Model'!$H3:$H31),'Salton Sea Accounting Model'!$H$3)</f>
        <v>3953</v>
      </c>
      <c r="AK25" s="2">
        <f>IF(AK$14&gt;'Salton Sea Accounting Model'!$F$3,LOOKUP(AK$14,'Salton Sea Accounting Model'!$F3:$F31,'Salton Sea Accounting Model'!$H3:$H31),'Salton Sea Accounting Model'!$H$3)</f>
        <v>3953</v>
      </c>
      <c r="AL25" s="2">
        <f>IF(AL$14&gt;'Salton Sea Accounting Model'!$F$3,LOOKUP(AL$14,'Salton Sea Accounting Model'!$F3:$F31,'Salton Sea Accounting Model'!$H3:$H31),'Salton Sea Accounting Model'!$H$3)</f>
        <v>3953</v>
      </c>
      <c r="AM25" s="2">
        <f>IF(AM$14&gt;'Salton Sea Accounting Model'!$F$3,LOOKUP(AM$14,'Salton Sea Accounting Model'!$F3:$F31,'Salton Sea Accounting Model'!$H3:$H31),'Salton Sea Accounting Model'!$H$3)</f>
        <v>4028</v>
      </c>
      <c r="AN25" s="2">
        <f>IF(AN$14&gt;'Salton Sea Accounting Model'!$F$3,LOOKUP(AN$14,'Salton Sea Accounting Model'!$F3:$F31,'Salton Sea Accounting Model'!$H3:$H31),'Salton Sea Accounting Model'!$H$3)</f>
        <v>4028</v>
      </c>
      <c r="AO25" s="2">
        <f>IF(AO$14&gt;'Salton Sea Accounting Model'!$F$3,LOOKUP(AO$14,'Salton Sea Accounting Model'!$F3:$F31,'Salton Sea Accounting Model'!$H3:$H31),'Salton Sea Accounting Model'!$H$3)</f>
        <v>4028</v>
      </c>
      <c r="AP25" s="2">
        <f>IF(AP$14&gt;'Salton Sea Accounting Model'!$F$3,LOOKUP(AP$14,'Salton Sea Accounting Model'!$F3:$F31,'Salton Sea Accounting Model'!$H3:$H31),'Salton Sea Accounting Model'!$H$3)</f>
        <v>4028</v>
      </c>
      <c r="AQ25" s="2">
        <f>IF(AQ$14&gt;'Salton Sea Accounting Model'!$F$3,LOOKUP(AQ$14,'Salton Sea Accounting Model'!$F3:$F31,'Salton Sea Accounting Model'!$H3:$H31),'Salton Sea Accounting Model'!$H$3)</f>
        <v>4028</v>
      </c>
      <c r="AR25" s="2">
        <f>IF(AR$14&gt;'Salton Sea Accounting Model'!$F$3,LOOKUP(AR$14,'Salton Sea Accounting Model'!$F3:$F31,'Salton Sea Accounting Model'!$H3:$H31),'Salton Sea Accounting Model'!$H$3)</f>
        <v>4028</v>
      </c>
      <c r="AS25" s="2">
        <f>IF(AS$14&gt;'Salton Sea Accounting Model'!$F$3,LOOKUP(AS$14,'Salton Sea Accounting Model'!$F3:$F31,'Salton Sea Accounting Model'!$H3:$H31),'Salton Sea Accounting Model'!$H$3)</f>
        <v>4028</v>
      </c>
      <c r="AT25" s="2">
        <f>IF(AT$14&gt;'Salton Sea Accounting Model'!$F$3,LOOKUP(AT$14,'Salton Sea Accounting Model'!$F3:$F31,'Salton Sea Accounting Model'!$H3:$H31),'Salton Sea Accounting Model'!$H$3)</f>
        <v>3813</v>
      </c>
      <c r="AU25" s="2">
        <f>IF(AU$14&gt;'Salton Sea Accounting Model'!$F$3,LOOKUP(AU$14,'Salton Sea Accounting Model'!$F3:$F31,'Salton Sea Accounting Model'!$H3:$H31),'Salton Sea Accounting Model'!$H$3)</f>
        <v>3813</v>
      </c>
      <c r="AV25" s="2">
        <f>IF(AV$14&gt;'Salton Sea Accounting Model'!$F$3,LOOKUP(AV$14,'Salton Sea Accounting Model'!$F3:$F31,'Salton Sea Accounting Model'!$H3:$H31),'Salton Sea Accounting Model'!$H$3)</f>
        <v>3813</v>
      </c>
      <c r="AW25" s="2">
        <f>IF(AW$14&gt;'Salton Sea Accounting Model'!$F$3,LOOKUP(AW$14,'Salton Sea Accounting Model'!$F3:$F31,'Salton Sea Accounting Model'!$H3:$H31),'Salton Sea Accounting Model'!$H$3)</f>
        <v>3813</v>
      </c>
      <c r="AX25" s="2">
        <f>IF(AX$14&gt;'Salton Sea Accounting Model'!$F$3,LOOKUP(AX$14,'Salton Sea Accounting Model'!$F3:$F31,'Salton Sea Accounting Model'!$H3:$H31),'Salton Sea Accounting Model'!$H$3)</f>
        <v>3813</v>
      </c>
      <c r="AY25" s="2">
        <f>IF(AY$14&gt;'Salton Sea Accounting Model'!$F$3,LOOKUP(AY$14,'Salton Sea Accounting Model'!$F3:$F31,'Salton Sea Accounting Model'!$H3:$H31),'Salton Sea Accounting Model'!$H$3)</f>
        <v>3813</v>
      </c>
      <c r="AZ25" s="2">
        <f>IF(AZ$14&gt;'Salton Sea Accounting Model'!$F$3,LOOKUP(AZ$14,'Salton Sea Accounting Model'!$F3:$F31,'Salton Sea Accounting Model'!$H3:$H31),'Salton Sea Accounting Model'!$H$3)</f>
        <v>3881</v>
      </c>
      <c r="BA25" s="2">
        <f>IF(BA$14&gt;'Salton Sea Accounting Model'!$F$3,LOOKUP(BA$14,'Salton Sea Accounting Model'!$F3:$F31,'Salton Sea Accounting Model'!$H3:$H31),'Salton Sea Accounting Model'!$H$3)</f>
        <v>3881</v>
      </c>
      <c r="BB25" s="2">
        <f>IF(BB$14&gt;'Salton Sea Accounting Model'!$F$3,LOOKUP(BB$14,'Salton Sea Accounting Model'!$F3:$F31,'Salton Sea Accounting Model'!$H3:$H31),'Salton Sea Accounting Model'!$H$3)</f>
        <v>3881</v>
      </c>
      <c r="BC25" s="2">
        <f>IF(BC$14&gt;'Salton Sea Accounting Model'!$F$3,LOOKUP(BC$14,'Salton Sea Accounting Model'!$F3:$F31,'Salton Sea Accounting Model'!$H3:$H31),'Salton Sea Accounting Model'!$H$3)</f>
        <v>3881</v>
      </c>
      <c r="BD25" s="2">
        <f>IF(BD$14&gt;'Salton Sea Accounting Model'!$F$3,LOOKUP(BD$14,'Salton Sea Accounting Model'!$F3:$F31,'Salton Sea Accounting Model'!$H3:$H31),'Salton Sea Accounting Model'!$H$3)</f>
        <v>3881</v>
      </c>
      <c r="BE25" s="2">
        <f>IF(BE$14&gt;'Salton Sea Accounting Model'!$F$3,LOOKUP(BE$14,'Salton Sea Accounting Model'!$F3:$F31,'Salton Sea Accounting Model'!$H3:$H31),'Salton Sea Accounting Model'!$H$3)</f>
        <v>3881</v>
      </c>
      <c r="BF25" s="2">
        <f>IF(BF$14&gt;'Salton Sea Accounting Model'!$F$3,LOOKUP(BF$14,'Salton Sea Accounting Model'!$F3:$F31,'Salton Sea Accounting Model'!$H3:$H31),'Salton Sea Accounting Model'!$H$3)</f>
        <v>3881</v>
      </c>
      <c r="BG25" s="2">
        <f>IF(BG$14&gt;'Salton Sea Accounting Model'!$F$3,LOOKUP(BG$14,'Salton Sea Accounting Model'!$F3:$F31,'Salton Sea Accounting Model'!$H3:$H31),'Salton Sea Accounting Model'!$H$3)</f>
        <v>3881</v>
      </c>
      <c r="BH25" s="2">
        <f>IF(BH$14&gt;'Salton Sea Accounting Model'!$F$3,LOOKUP(BH$14,'Salton Sea Accounting Model'!$F3:$F31,'Salton Sea Accounting Model'!$H3:$H31),'Salton Sea Accounting Model'!$H$3)</f>
        <v>3881</v>
      </c>
      <c r="BI25" s="2">
        <f>IF(BI$14&gt;'Salton Sea Accounting Model'!$F$3,LOOKUP(BI$14,'Salton Sea Accounting Model'!$F3:$F31,'Salton Sea Accounting Model'!$H3:$H31),'Salton Sea Accounting Model'!$H$3)</f>
        <v>3881</v>
      </c>
      <c r="BJ25" s="2">
        <f>IF(BJ$14&gt;'Salton Sea Accounting Model'!$F$3,LOOKUP(BJ$14,'Salton Sea Accounting Model'!$F3:$F31,'Salton Sea Accounting Model'!$H3:$H31),'Salton Sea Accounting Model'!$H$3)</f>
        <v>3881</v>
      </c>
      <c r="BK25" s="2">
        <f>IF(BK$14&gt;'Salton Sea Accounting Model'!$F$3,LOOKUP(BK$14,'Salton Sea Accounting Model'!$F3:$F31,'Salton Sea Accounting Model'!$H3:$H31),'Salton Sea Accounting Model'!$H$3)</f>
        <v>3881</v>
      </c>
      <c r="BL25" s="2">
        <f>IF(BL$14&gt;'Salton Sea Accounting Model'!$F$3,LOOKUP(BL$14,'Salton Sea Accounting Model'!$F3:$F31,'Salton Sea Accounting Model'!$H3:$H31),'Salton Sea Accounting Model'!$H$3)</f>
        <v>3881</v>
      </c>
      <c r="BM25" s="2">
        <f>IF(BM$14&gt;'Salton Sea Accounting Model'!$F$3,LOOKUP(BM$14,'Salton Sea Accounting Model'!$F3:$F31,'Salton Sea Accounting Model'!$H3:$H31),'Salton Sea Accounting Model'!$H$3)</f>
        <v>3881</v>
      </c>
      <c r="BN25" s="2">
        <f>IF(BN$14&gt;'Salton Sea Accounting Model'!$F$3,LOOKUP(BN$14,'Salton Sea Accounting Model'!$F3:$F31,'Salton Sea Accounting Model'!$H3:$H31),'Salton Sea Accounting Model'!$H$3)</f>
        <v>3881</v>
      </c>
      <c r="BO25" s="2">
        <f>IF(BO$14&gt;'Salton Sea Accounting Model'!$F$3,LOOKUP(BO$14,'Salton Sea Accounting Model'!$F3:$F31,'Salton Sea Accounting Model'!$H3:$H31),'Salton Sea Accounting Model'!$H$3)</f>
        <v>3881</v>
      </c>
      <c r="BP25" s="2">
        <f>IF(BP$14&gt;'Salton Sea Accounting Model'!$F$3,LOOKUP(BP$14,'Salton Sea Accounting Model'!$F3:$F31,'Salton Sea Accounting Model'!$H3:$H31),'Salton Sea Accounting Model'!$H$3)</f>
        <v>3881</v>
      </c>
      <c r="BQ25" s="2">
        <f>IF(BQ$14&gt;'Salton Sea Accounting Model'!$F$3,LOOKUP(BQ$14,'Salton Sea Accounting Model'!$F3:$F31,'Salton Sea Accounting Model'!$H3:$H31),'Salton Sea Accounting Model'!$H$3)</f>
        <v>3881</v>
      </c>
      <c r="BR25" s="2">
        <f>IF(BR$14&gt;'Salton Sea Accounting Model'!$F$3,LOOKUP(BR$14,'Salton Sea Accounting Model'!$F3:$F31,'Salton Sea Accounting Model'!$H3:$H31),'Salton Sea Accounting Model'!$H$3)</f>
        <v>3881</v>
      </c>
      <c r="BS25" s="2">
        <f>IF(BS$14&gt;'Salton Sea Accounting Model'!$F$3,LOOKUP(BS$14,'Salton Sea Accounting Model'!$F3:$F31,'Salton Sea Accounting Model'!$H3:$H31),'Salton Sea Accounting Model'!$H$3)</f>
        <v>3881</v>
      </c>
      <c r="BT25" s="2">
        <f>IF(BT$14&gt;'Salton Sea Accounting Model'!$F$3,LOOKUP(BT$14,'Salton Sea Accounting Model'!$F3:$F31,'Salton Sea Accounting Model'!$H3:$H31),'Salton Sea Accounting Model'!$H$3)</f>
        <v>3953</v>
      </c>
      <c r="BU25" s="2">
        <f>IF(BU$14&gt;'Salton Sea Accounting Model'!$F$3,LOOKUP(BU$14,'Salton Sea Accounting Model'!$F3:$F31,'Salton Sea Accounting Model'!$H3:$H31),'Salton Sea Accounting Model'!$H$3)</f>
        <v>3953</v>
      </c>
      <c r="BV25" s="2">
        <f>IF(BV$14&gt;'Salton Sea Accounting Model'!$F$3,LOOKUP(BV$14,'Salton Sea Accounting Model'!$F3:$F31,'Salton Sea Accounting Model'!$H3:$H31),'Salton Sea Accounting Model'!$H$3)</f>
        <v>3953</v>
      </c>
      <c r="BW25" s="2">
        <f>IF(BW$14&gt;'Salton Sea Accounting Model'!$F$3,LOOKUP(BW$14,'Salton Sea Accounting Model'!$F3:$F31,'Salton Sea Accounting Model'!$H3:$H31),'Salton Sea Accounting Model'!$H$3)</f>
        <v>3953</v>
      </c>
    </row>
    <row r="26" spans="1:80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80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80" ht="18">
      <c r="A28" s="10" t="s">
        <v>91</v>
      </c>
      <c r="B28" s="10" t="s">
        <v>92</v>
      </c>
      <c r="D28" s="2">
        <v>10</v>
      </c>
      <c r="E28" t="s">
        <v>75</v>
      </c>
      <c r="F28" t="s">
        <v>93</v>
      </c>
      <c r="G28" s="13" t="s">
        <v>94</v>
      </c>
      <c r="H28" s="2">
        <f xml:space="preserve"> $D28</f>
        <v>10</v>
      </c>
      <c r="I28" s="2">
        <f t="shared" si="27"/>
        <v>10</v>
      </c>
      <c r="J28" s="2">
        <f t="shared" si="27"/>
        <v>10</v>
      </c>
      <c r="K28" s="2">
        <f t="shared" si="27"/>
        <v>10</v>
      </c>
      <c r="L28" s="2">
        <f t="shared" si="27"/>
        <v>10</v>
      </c>
      <c r="M28" s="2">
        <f t="shared" si="27"/>
        <v>10</v>
      </c>
      <c r="N28" s="2">
        <f t="shared" si="27"/>
        <v>10</v>
      </c>
      <c r="O28" s="2">
        <f t="shared" si="27"/>
        <v>10</v>
      </c>
      <c r="P28" s="2">
        <f t="shared" si="27"/>
        <v>10</v>
      </c>
      <c r="Q28" s="2">
        <f t="shared" si="27"/>
        <v>10</v>
      </c>
      <c r="R28" s="2">
        <f t="shared" si="27"/>
        <v>10</v>
      </c>
      <c r="S28" s="2">
        <f t="shared" si="27"/>
        <v>10</v>
      </c>
      <c r="T28" s="2">
        <f t="shared" si="27"/>
        <v>10</v>
      </c>
      <c r="U28" s="2">
        <f t="shared" si="27"/>
        <v>10</v>
      </c>
      <c r="V28" s="2">
        <f t="shared" si="27"/>
        <v>10</v>
      </c>
      <c r="W28" s="2">
        <f t="shared" si="27"/>
        <v>10</v>
      </c>
      <c r="X28" s="2">
        <f t="shared" si="27"/>
        <v>10</v>
      </c>
      <c r="Y28" s="2">
        <f t="shared" si="27"/>
        <v>10</v>
      </c>
      <c r="Z28" s="2">
        <f t="shared" si="27"/>
        <v>10</v>
      </c>
      <c r="AA28" s="2">
        <f t="shared" si="27"/>
        <v>10</v>
      </c>
      <c r="AB28" s="2">
        <f t="shared" si="27"/>
        <v>10</v>
      </c>
      <c r="AC28" s="2">
        <f t="shared" si="27"/>
        <v>10</v>
      </c>
      <c r="AD28" s="2">
        <f t="shared" si="27"/>
        <v>10</v>
      </c>
      <c r="AE28" s="2">
        <f t="shared" si="27"/>
        <v>10</v>
      </c>
      <c r="AF28" s="2">
        <f t="shared" si="27"/>
        <v>10</v>
      </c>
      <c r="AG28" s="2">
        <f t="shared" si="27"/>
        <v>10</v>
      </c>
      <c r="AH28" s="2">
        <f t="shared" si="27"/>
        <v>10</v>
      </c>
      <c r="AI28" s="2">
        <f t="shared" si="27"/>
        <v>10</v>
      </c>
      <c r="AJ28" s="2">
        <f t="shared" si="27"/>
        <v>10</v>
      </c>
      <c r="AK28" s="2">
        <f t="shared" si="27"/>
        <v>10</v>
      </c>
      <c r="AL28" s="2">
        <f t="shared" si="27"/>
        <v>10</v>
      </c>
      <c r="AM28" s="2">
        <f t="shared" si="27"/>
        <v>10</v>
      </c>
      <c r="AN28" s="2">
        <f t="shared" si="27"/>
        <v>10</v>
      </c>
      <c r="AO28" s="2">
        <f t="shared" si="27"/>
        <v>10</v>
      </c>
      <c r="AP28" s="2">
        <f t="shared" si="27"/>
        <v>10</v>
      </c>
      <c r="AQ28" s="2">
        <f t="shared" si="27"/>
        <v>10</v>
      </c>
      <c r="AR28" s="2">
        <f t="shared" si="27"/>
        <v>10</v>
      </c>
      <c r="AS28" s="2">
        <f t="shared" si="27"/>
        <v>10</v>
      </c>
      <c r="AT28" s="2">
        <f t="shared" si="27"/>
        <v>10</v>
      </c>
      <c r="AU28" s="2">
        <f t="shared" si="27"/>
        <v>10</v>
      </c>
      <c r="AV28" s="2">
        <f t="shared" si="27"/>
        <v>10</v>
      </c>
      <c r="AW28" s="2">
        <f t="shared" si="27"/>
        <v>10</v>
      </c>
      <c r="AX28" s="2">
        <f t="shared" si="27"/>
        <v>10</v>
      </c>
      <c r="AY28" s="2">
        <f t="shared" si="27"/>
        <v>10</v>
      </c>
      <c r="AZ28" s="2">
        <f t="shared" si="27"/>
        <v>10</v>
      </c>
      <c r="BA28" s="2">
        <f t="shared" si="27"/>
        <v>10</v>
      </c>
      <c r="BB28" s="2">
        <f t="shared" si="27"/>
        <v>10</v>
      </c>
      <c r="BC28" s="2">
        <f t="shared" si="27"/>
        <v>10</v>
      </c>
      <c r="BD28" s="2">
        <f t="shared" si="27"/>
        <v>10</v>
      </c>
      <c r="BE28" s="2">
        <f t="shared" si="27"/>
        <v>10</v>
      </c>
      <c r="BF28" s="2">
        <f t="shared" si="27"/>
        <v>10</v>
      </c>
      <c r="BG28" s="2">
        <f t="shared" si="27"/>
        <v>10</v>
      </c>
      <c r="BH28" s="2">
        <f t="shared" si="27"/>
        <v>10</v>
      </c>
      <c r="BI28" s="2">
        <f t="shared" si="27"/>
        <v>10</v>
      </c>
      <c r="BJ28" s="2">
        <f t="shared" si="27"/>
        <v>10</v>
      </c>
      <c r="BK28" s="2">
        <f t="shared" si="27"/>
        <v>10</v>
      </c>
      <c r="BL28" s="2">
        <f t="shared" si="27"/>
        <v>10</v>
      </c>
      <c r="BM28" s="2">
        <f t="shared" si="27"/>
        <v>10</v>
      </c>
      <c r="BN28" s="2">
        <f t="shared" si="27"/>
        <v>10</v>
      </c>
      <c r="BO28" s="2">
        <f t="shared" si="27"/>
        <v>10</v>
      </c>
      <c r="BP28" s="2">
        <f t="shared" si="27"/>
        <v>10</v>
      </c>
      <c r="BQ28" s="2">
        <f t="shared" si="27"/>
        <v>10</v>
      </c>
      <c r="BR28" s="2">
        <f t="shared" si="27"/>
        <v>10</v>
      </c>
      <c r="BS28" s="2">
        <f t="shared" si="27"/>
        <v>10</v>
      </c>
      <c r="BT28" s="2">
        <f t="shared" si="27"/>
        <v>10</v>
      </c>
      <c r="BU28" s="2">
        <f t="shared" si="28"/>
        <v>10</v>
      </c>
      <c r="BV28" s="2">
        <f t="shared" si="28"/>
        <v>10</v>
      </c>
      <c r="BW28" s="2">
        <f t="shared" si="28"/>
        <v>10</v>
      </c>
    </row>
    <row r="29" spans="1:80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68194.714427619212</v>
      </c>
      <c r="T29" s="2">
        <f t="shared" si="29"/>
        <v>71632.233441913369</v>
      </c>
      <c r="U29" s="2">
        <f t="shared" si="29"/>
        <v>75088.320744338736</v>
      </c>
      <c r="V29" s="2">
        <f t="shared" si="29"/>
        <v>78552.359217177494</v>
      </c>
      <c r="W29" s="2">
        <f t="shared" si="29"/>
        <v>82093.817504011808</v>
      </c>
      <c r="X29" s="2">
        <f t="shared" si="29"/>
        <v>85623.784615602955</v>
      </c>
      <c r="Y29" s="2">
        <f t="shared" si="29"/>
        <v>89102.492911776746</v>
      </c>
      <c r="Z29" s="2">
        <f t="shared" si="29"/>
        <v>92485.729806363408</v>
      </c>
      <c r="AA29" s="2">
        <f t="shared" si="29"/>
        <v>95612.607373870182</v>
      </c>
      <c r="AB29" s="2">
        <f t="shared" si="29"/>
        <v>97358.816519037049</v>
      </c>
      <c r="AC29" s="2">
        <f t="shared" si="29"/>
        <v>86422.555772270294</v>
      </c>
      <c r="AD29" s="2">
        <f t="shared" si="29"/>
        <v>78574.739049088486</v>
      </c>
      <c r="AE29" s="2">
        <f t="shared" si="29"/>
        <v>72662.92719926624</v>
      </c>
      <c r="AF29" s="2">
        <f t="shared" si="29"/>
        <v>68015.119522009816</v>
      </c>
      <c r="AG29" s="2">
        <f t="shared" si="29"/>
        <v>64234.642396318537</v>
      </c>
      <c r="AH29" s="2">
        <f t="shared" si="29"/>
        <v>61109.749260491881</v>
      </c>
      <c r="AI29" s="2">
        <f t="shared" si="29"/>
        <v>58452.343557486165</v>
      </c>
      <c r="AJ29" s="2">
        <f t="shared" si="29"/>
        <v>56192.58494770094</v>
      </c>
      <c r="AK29" s="2">
        <f t="shared" si="29"/>
        <v>54202.17530208332</v>
      </c>
      <c r="AL29" s="2">
        <f t="shared" si="29"/>
        <v>52488.843345000285</v>
      </c>
      <c r="AM29" s="2">
        <f t="shared" si="29"/>
        <v>50941.636060790639</v>
      </c>
      <c r="AN29" s="2">
        <f t="shared" si="29"/>
        <v>49556.287823133396</v>
      </c>
      <c r="AO29" s="2">
        <f t="shared" si="29"/>
        <v>48332.296510029373</v>
      </c>
      <c r="AP29" s="2">
        <f t="shared" si="29"/>
        <v>47210.934292066813</v>
      </c>
      <c r="AQ29" s="2">
        <f t="shared" si="29"/>
        <v>46183.153565471941</v>
      </c>
      <c r="AR29" s="2">
        <f t="shared" si="29"/>
        <v>45241.023891632525</v>
      </c>
      <c r="AS29" s="2">
        <f t="shared" si="29"/>
        <v>44370.37348660882</v>
      </c>
      <c r="AT29" s="2">
        <f t="shared" si="29"/>
        <v>43603.836918081804</v>
      </c>
      <c r="AU29" s="2">
        <f t="shared" si="29"/>
        <v>42874.053422441582</v>
      </c>
      <c r="AV29" s="2">
        <f t="shared" si="29"/>
        <v>42193.753695090127</v>
      </c>
      <c r="AW29" s="2">
        <f t="shared" si="29"/>
        <v>41559.732693689584</v>
      </c>
      <c r="AX29" s="2">
        <f t="shared" si="29"/>
        <v>40969.155414964349</v>
      </c>
      <c r="AY29" s="2">
        <f t="shared" si="29"/>
        <v>40413.064261945146</v>
      </c>
      <c r="AZ29" s="2">
        <f t="shared" si="29"/>
        <v>39889.550198101366</v>
      </c>
      <c r="BA29" s="2">
        <f t="shared" si="29"/>
        <v>39444.676061796003</v>
      </c>
      <c r="BB29" s="2">
        <f t="shared" si="29"/>
        <v>39020.968250382939</v>
      </c>
      <c r="BC29" s="2">
        <f t="shared" si="29"/>
        <v>38623.507360825992</v>
      </c>
      <c r="BD29" s="2">
        <f t="shared" si="29"/>
        <v>38245.145729575415</v>
      </c>
      <c r="BE29" s="2">
        <f t="shared" si="29"/>
        <v>37885.096408400095</v>
      </c>
      <c r="BF29" s="2">
        <f t="shared" si="29"/>
        <v>37542.574151184657</v>
      </c>
      <c r="BG29" s="2">
        <f t="shared" si="29"/>
        <v>37216.940297105357</v>
      </c>
      <c r="BH29" s="2">
        <f t="shared" si="29"/>
        <v>36907.512738318685</v>
      </c>
      <c r="BI29" s="2">
        <f t="shared" si="29"/>
        <v>36613.710587044421</v>
      </c>
      <c r="BJ29" s="2">
        <f t="shared" si="29"/>
        <v>36329.339419488249</v>
      </c>
      <c r="BK29" s="2">
        <f t="shared" si="29"/>
        <v>36059.710883187239</v>
      </c>
      <c r="BL29" s="2">
        <f t="shared" si="29"/>
        <v>35798.752753535067</v>
      </c>
      <c r="BM29" s="2">
        <f t="shared" si="29"/>
        <v>35551.702841282677</v>
      </c>
      <c r="BN29" s="2">
        <f t="shared" si="29"/>
        <v>35312.663228422462</v>
      </c>
      <c r="BO29" s="2">
        <f t="shared" si="29"/>
        <v>35081.404267584803</v>
      </c>
      <c r="BP29" s="2">
        <f t="shared" si="29"/>
        <v>34857.70789364852</v>
      </c>
      <c r="BQ29" s="2">
        <f t="shared" si="29"/>
        <v>34670.619966394792</v>
      </c>
      <c r="BR29" s="2">
        <f t="shared" si="29"/>
        <v>34484.637128553688</v>
      </c>
      <c r="BS29" s="2">
        <f t="shared" si="29"/>
        <v>34305.103774827032</v>
      </c>
      <c r="BT29" s="2">
        <f t="shared" si="29"/>
        <v>34131.873788169862</v>
      </c>
      <c r="BU29" s="2">
        <f t="shared" ref="BU29:BW29" si="30" xml:space="preserve"> BU$23</f>
        <v>33967.683219951279</v>
      </c>
      <c r="BV29" s="2">
        <f t="shared" si="30"/>
        <v>33804.188239064038</v>
      </c>
      <c r="BW29" s="2">
        <f t="shared" si="30"/>
        <v>33646.685543694359</v>
      </c>
    </row>
    <row r="30" spans="1:80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80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68194.714427619212</v>
      </c>
      <c r="T31" s="2">
        <f t="shared" si="33"/>
        <v>71632.233441913369</v>
      </c>
      <c r="U31" s="2">
        <f t="shared" si="33"/>
        <v>75088.320744338736</v>
      </c>
      <c r="V31" s="2">
        <f t="shared" si="33"/>
        <v>78552.359217177494</v>
      </c>
      <c r="W31" s="2">
        <f t="shared" si="33"/>
        <v>82093.817504011808</v>
      </c>
      <c r="X31" s="2">
        <f t="shared" si="33"/>
        <v>85623.784615602955</v>
      </c>
      <c r="Y31" s="2">
        <f t="shared" si="33"/>
        <v>89102.492911776746</v>
      </c>
      <c r="Z31" s="2">
        <f t="shared" si="33"/>
        <v>92485.729806363408</v>
      </c>
      <c r="AA31" s="2">
        <f t="shared" si="33"/>
        <v>95612.607373870182</v>
      </c>
      <c r="AB31" s="2">
        <f t="shared" si="33"/>
        <v>97358.816519037049</v>
      </c>
      <c r="AC31" s="2">
        <f t="shared" si="33"/>
        <v>86422.555772270294</v>
      </c>
      <c r="AD31" s="2">
        <f t="shared" si="33"/>
        <v>78574.739049088486</v>
      </c>
      <c r="AE31" s="2">
        <f t="shared" si="33"/>
        <v>72662.92719926624</v>
      </c>
      <c r="AF31" s="2">
        <f t="shared" si="33"/>
        <v>68015.119522009816</v>
      </c>
      <c r="AG31" s="2">
        <f t="shared" si="33"/>
        <v>64234.642396318537</v>
      </c>
      <c r="AH31" s="2">
        <f t="shared" si="33"/>
        <v>61109.749260491881</v>
      </c>
      <c r="AI31" s="2">
        <f t="shared" si="33"/>
        <v>58452.343557486165</v>
      </c>
      <c r="AJ31" s="2">
        <f t="shared" si="33"/>
        <v>56192.58494770094</v>
      </c>
      <c r="AK31" s="2">
        <f t="shared" si="33"/>
        <v>54202.17530208332</v>
      </c>
      <c r="AL31" s="2">
        <f t="shared" si="33"/>
        <v>52488.843345000285</v>
      </c>
      <c r="AM31" s="2">
        <f t="shared" si="33"/>
        <v>50941.636060790639</v>
      </c>
      <c r="AN31" s="2">
        <f t="shared" si="33"/>
        <v>49556.287823133396</v>
      </c>
      <c r="AO31" s="2">
        <f t="shared" si="33"/>
        <v>48332.296510029373</v>
      </c>
      <c r="AP31" s="2">
        <f t="shared" si="33"/>
        <v>47210.934292066813</v>
      </c>
      <c r="AQ31" s="2">
        <f t="shared" si="33"/>
        <v>46183.153565471941</v>
      </c>
      <c r="AR31" s="2">
        <f t="shared" si="33"/>
        <v>45241.023891632525</v>
      </c>
      <c r="AS31" s="2">
        <f t="shared" si="33"/>
        <v>44370.37348660882</v>
      </c>
      <c r="AT31" s="2">
        <f t="shared" si="33"/>
        <v>43603.836918081804</v>
      </c>
      <c r="AU31" s="2">
        <f t="shared" si="33"/>
        <v>42874.053422441582</v>
      </c>
      <c r="AV31" s="2">
        <f t="shared" si="33"/>
        <v>42193.753695090127</v>
      </c>
      <c r="AW31" s="2">
        <f t="shared" si="33"/>
        <v>41559.732693689584</v>
      </c>
      <c r="AX31" s="2">
        <f t="shared" si="33"/>
        <v>40969.155414964349</v>
      </c>
      <c r="AY31" s="2">
        <f t="shared" si="33"/>
        <v>40413.064261945146</v>
      </c>
      <c r="AZ31" s="2">
        <f t="shared" si="33"/>
        <v>39889.550198101366</v>
      </c>
      <c r="BA31" s="2">
        <f t="shared" si="33"/>
        <v>39444.676061796003</v>
      </c>
      <c r="BB31" s="2">
        <f t="shared" si="33"/>
        <v>39020.968250382939</v>
      </c>
      <c r="BC31" s="2">
        <f t="shared" si="33"/>
        <v>38623.507360825992</v>
      </c>
      <c r="BD31" s="2">
        <f t="shared" si="33"/>
        <v>38245.145729575415</v>
      </c>
      <c r="BE31" s="2">
        <f t="shared" si="33"/>
        <v>37885.096408400095</v>
      </c>
      <c r="BF31" s="2">
        <f t="shared" si="33"/>
        <v>37542.574151184657</v>
      </c>
      <c r="BG31" s="2">
        <f t="shared" si="33"/>
        <v>37216.940297105357</v>
      </c>
      <c r="BH31" s="2">
        <f t="shared" si="33"/>
        <v>36907.512738318685</v>
      </c>
      <c r="BI31" s="2">
        <f t="shared" si="33"/>
        <v>36613.710587044421</v>
      </c>
      <c r="BJ31" s="2">
        <f t="shared" si="33"/>
        <v>36329.339419488249</v>
      </c>
      <c r="BK31" s="2">
        <f t="shared" si="33"/>
        <v>36059.710883187239</v>
      </c>
      <c r="BL31" s="2">
        <f t="shared" si="33"/>
        <v>35798.752753535067</v>
      </c>
      <c r="BM31" s="2">
        <f t="shared" si="33"/>
        <v>35551.702841282677</v>
      </c>
      <c r="BN31" s="2">
        <f t="shared" si="33"/>
        <v>35312.663228422462</v>
      </c>
      <c r="BO31" s="2">
        <f t="shared" si="33"/>
        <v>35081.404267584803</v>
      </c>
      <c r="BP31" s="2">
        <f t="shared" si="33"/>
        <v>34857.70789364852</v>
      </c>
      <c r="BQ31" s="2">
        <f t="shared" si="33"/>
        <v>34670.619966394792</v>
      </c>
      <c r="BR31" s="2">
        <f t="shared" si="33"/>
        <v>34484.637128553688</v>
      </c>
      <c r="BS31" s="2">
        <f t="shared" si="33"/>
        <v>34305.103774827032</v>
      </c>
      <c r="BT31" s="2">
        <f t="shared" si="33"/>
        <v>34131.873788169862</v>
      </c>
      <c r="BU31" s="2">
        <f t="shared" ref="BU31:BW31" si="34" xml:space="preserve"> BU$23</f>
        <v>33967.683219951279</v>
      </c>
      <c r="BV31" s="2">
        <f t="shared" si="34"/>
        <v>33804.188239064038</v>
      </c>
      <c r="BW31" s="2">
        <f t="shared" si="34"/>
        <v>33646.685543694359</v>
      </c>
    </row>
    <row r="32" spans="1:80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 xml:space="preserve"> $D32 * H22</f>
        <v>2178925.4411204383</v>
      </c>
      <c r="I32" s="2">
        <f t="shared" ref="I32:BT32" si="35" xml:space="preserve"> $D32 * I22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2282093.0925894189</v>
      </c>
      <c r="T32" s="2">
        <f t="shared" si="35"/>
        <v>2290102.2380240345</v>
      </c>
      <c r="U32" s="2">
        <f t="shared" si="35"/>
        <v>2297872.3656663322</v>
      </c>
      <c r="V32" s="2">
        <f t="shared" si="35"/>
        <v>2305404.1229104581</v>
      </c>
      <c r="W32" s="2">
        <f t="shared" si="35"/>
        <v>2312636.2610501735</v>
      </c>
      <c r="X32" s="2">
        <f t="shared" si="35"/>
        <v>2319567.8551956285</v>
      </c>
      <c r="Y32" s="2">
        <f t="shared" si="35"/>
        <v>2326598.0088175489</v>
      </c>
      <c r="Z32" s="2">
        <f t="shared" si="35"/>
        <v>2333454.6858488205</v>
      </c>
      <c r="AA32" s="2">
        <f t="shared" si="35"/>
        <v>2340141.8502043225</v>
      </c>
      <c r="AB32" s="2">
        <f t="shared" si="35"/>
        <v>2318624.232550106</v>
      </c>
      <c r="AC32" s="2">
        <f t="shared" si="35"/>
        <v>2282080.8013853957</v>
      </c>
      <c r="AD32" s="2">
        <f t="shared" si="35"/>
        <v>2250501.6894041402</v>
      </c>
      <c r="AE32" s="2">
        <f t="shared" si="35"/>
        <v>2222465.6680888087</v>
      </c>
      <c r="AF32" s="2">
        <f t="shared" si="35"/>
        <v>2197075.4157359791</v>
      </c>
      <c r="AG32" s="2">
        <f t="shared" si="35"/>
        <v>2173744.0974297277</v>
      </c>
      <c r="AH32" s="2">
        <f t="shared" si="35"/>
        <v>2152072.5239464901</v>
      </c>
      <c r="AI32" s="2">
        <f t="shared" si="35"/>
        <v>2131754.1549248896</v>
      </c>
      <c r="AJ32" s="2">
        <f t="shared" si="35"/>
        <v>2112574.3194431975</v>
      </c>
      <c r="AK32" s="2">
        <f t="shared" si="35"/>
        <v>2094345.17653253</v>
      </c>
      <c r="AL32" s="2">
        <f t="shared" si="35"/>
        <v>2076940.9231735184</v>
      </c>
      <c r="AM32" s="2">
        <f t="shared" si="35"/>
        <v>2060231.9580110027</v>
      </c>
      <c r="AN32" s="2">
        <f t="shared" si="35"/>
        <v>2044547.2289098923</v>
      </c>
      <c r="AO32" s="2">
        <f t="shared" si="35"/>
        <v>2029403.5669395381</v>
      </c>
      <c r="AP32" s="2">
        <f t="shared" si="35"/>
        <v>2014722.2400771796</v>
      </c>
      <c r="AQ32" s="2">
        <f t="shared" si="35"/>
        <v>2000454.5836486642</v>
      </c>
      <c r="AR32" s="2">
        <f t="shared" si="35"/>
        <v>1986558.5791139272</v>
      </c>
      <c r="AS32" s="2">
        <f t="shared" si="35"/>
        <v>1972992.645690508</v>
      </c>
      <c r="AT32" s="2">
        <f t="shared" si="35"/>
        <v>1959722.1777483493</v>
      </c>
      <c r="AU32" s="2">
        <f t="shared" si="35"/>
        <v>1946833.4138085817</v>
      </c>
      <c r="AV32" s="2">
        <f t="shared" si="35"/>
        <v>1934172.8685332825</v>
      </c>
      <c r="AW32" s="2">
        <f t="shared" si="35"/>
        <v>1921716.0847091975</v>
      </c>
      <c r="AX32" s="2">
        <f t="shared" si="35"/>
        <v>1909442.4391393671</v>
      </c>
      <c r="AY32" s="2">
        <f t="shared" si="35"/>
        <v>1897329.8537442205</v>
      </c>
      <c r="AZ32" s="2">
        <f t="shared" si="35"/>
        <v>1885361.0553690966</v>
      </c>
      <c r="BA32" s="2">
        <f t="shared" si="35"/>
        <v>1873907.9620386113</v>
      </c>
      <c r="BB32" s="2">
        <f t="shared" si="35"/>
        <v>1862537.5090001517</v>
      </c>
      <c r="BC32" s="2">
        <f t="shared" si="35"/>
        <v>1851238.9628235374</v>
      </c>
      <c r="BD32" s="2">
        <f t="shared" si="35"/>
        <v>1840000.5994457798</v>
      </c>
      <c r="BE32" s="2">
        <f t="shared" si="35"/>
        <v>1828812.4157286251</v>
      </c>
      <c r="BF32" s="2">
        <f t="shared" si="35"/>
        <v>1817664.6977533503</v>
      </c>
      <c r="BG32" s="2">
        <f t="shared" si="35"/>
        <v>1806550.3025601327</v>
      </c>
      <c r="BH32" s="2">
        <f t="shared" si="35"/>
        <v>1795459.9774974091</v>
      </c>
      <c r="BI32" s="2">
        <f t="shared" si="35"/>
        <v>1784384.7231941116</v>
      </c>
      <c r="BJ32" s="2">
        <f t="shared" si="35"/>
        <v>1773317.9536215879</v>
      </c>
      <c r="BK32" s="2">
        <f t="shared" si="35"/>
        <v>1762254.6842309639</v>
      </c>
      <c r="BL32" s="2">
        <f t="shared" si="35"/>
        <v>1751186.3471704221</v>
      </c>
      <c r="BM32" s="2">
        <f t="shared" si="35"/>
        <v>1740108.2380541107</v>
      </c>
      <c r="BN32" s="2">
        <f t="shared" si="35"/>
        <v>1729014.2119379574</v>
      </c>
      <c r="BO32" s="2">
        <f t="shared" si="35"/>
        <v>1717899.7547334374</v>
      </c>
      <c r="BP32" s="2">
        <f t="shared" si="35"/>
        <v>1706760.4306797991</v>
      </c>
      <c r="BQ32" s="2">
        <f t="shared" si="35"/>
        <v>1695591.8767168215</v>
      </c>
      <c r="BR32" s="2">
        <f t="shared" si="35"/>
        <v>1684371.5802885664</v>
      </c>
      <c r="BS32" s="2">
        <f t="shared" si="35"/>
        <v>1673099.254590123</v>
      </c>
      <c r="BT32" s="2">
        <f t="shared" si="35"/>
        <v>1661770.8492612485</v>
      </c>
      <c r="BU32" s="2">
        <f t="shared" ref="BU32:BW32" si="36" xml:space="preserve"> $D32 * BU22</f>
        <v>1650781.831439991</v>
      </c>
      <c r="BV32" s="2">
        <f t="shared" si="36"/>
        <v>1639724.1299549416</v>
      </c>
      <c r="BW32" s="2">
        <f t="shared" si="36"/>
        <v>1628599.7005347756</v>
      </c>
    </row>
    <row r="33" spans="2:75" ht="15">
      <c r="B33" s="10" t="s">
        <v>107</v>
      </c>
      <c r="C33">
        <v>2010</v>
      </c>
      <c r="D33" s="2">
        <v>10000</v>
      </c>
      <c r="E33" t="s">
        <v>15</v>
      </c>
      <c r="H33" s="2">
        <f>IF(H34&gt;($D33+$D4-H4),0,($D33+$D4-H4 - H34))</f>
        <v>10000</v>
      </c>
      <c r="I33" s="2">
        <f t="shared" ref="I33:BT33" si="37">IF(I34&gt;($D33+$D4-I4),0,($D33+$D4-I4 - I34))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26348</v>
      </c>
      <c r="T33" s="2">
        <f t="shared" si="37"/>
        <v>29715</v>
      </c>
      <c r="U33" s="2">
        <f t="shared" si="37"/>
        <v>32764.565121916312</v>
      </c>
      <c r="V33" s="2">
        <f t="shared" si="37"/>
        <v>35842.999324706485</v>
      </c>
      <c r="W33" s="2">
        <f t="shared" si="37"/>
        <v>38381.302608370519</v>
      </c>
      <c r="X33" s="2">
        <f t="shared" si="37"/>
        <v>40623.437113630556</v>
      </c>
      <c r="Y33" s="2">
        <f t="shared" si="37"/>
        <v>42361.486196223952</v>
      </c>
      <c r="Z33" s="2">
        <f t="shared" si="37"/>
        <v>43739.449856150713</v>
      </c>
      <c r="AA33" s="2">
        <f t="shared" si="37"/>
        <v>44498.762963142108</v>
      </c>
      <c r="AB33" s="2">
        <f t="shared" si="37"/>
        <v>43277.80934882928</v>
      </c>
      <c r="AC33" s="2">
        <f t="shared" si="37"/>
        <v>31108.136060788907</v>
      </c>
      <c r="AD33" s="2">
        <f t="shared" si="37"/>
        <v>20601.984223415071</v>
      </c>
      <c r="AE33" s="2">
        <f t="shared" si="37"/>
        <v>11726.650506252241</v>
      </c>
      <c r="AF33" s="2">
        <f t="shared" si="37"/>
        <v>4009.8047924618186</v>
      </c>
      <c r="AG33" s="2">
        <f t="shared" si="37"/>
        <v>0</v>
      </c>
      <c r="AH33" s="2">
        <f t="shared" si="37"/>
        <v>0</v>
      </c>
      <c r="AI33" s="2">
        <f t="shared" si="37"/>
        <v>0</v>
      </c>
      <c r="AJ33" s="2">
        <f t="shared" si="37"/>
        <v>0</v>
      </c>
      <c r="AK33" s="2">
        <f t="shared" si="37"/>
        <v>0</v>
      </c>
      <c r="AL33" s="2">
        <f t="shared" si="37"/>
        <v>0</v>
      </c>
      <c r="AM33" s="2">
        <f t="shared" si="37"/>
        <v>0</v>
      </c>
      <c r="AN33" s="2">
        <f t="shared" si="37"/>
        <v>0</v>
      </c>
      <c r="AO33" s="2">
        <f t="shared" si="37"/>
        <v>0</v>
      </c>
      <c r="AP33" s="2">
        <f t="shared" si="37"/>
        <v>0</v>
      </c>
      <c r="AQ33" s="2">
        <f t="shared" si="37"/>
        <v>0</v>
      </c>
      <c r="AR33" s="2">
        <f t="shared" si="37"/>
        <v>0</v>
      </c>
      <c r="AS33" s="2">
        <f t="shared" si="37"/>
        <v>0</v>
      </c>
      <c r="AT33" s="2">
        <f t="shared" si="37"/>
        <v>0</v>
      </c>
      <c r="AU33" s="2">
        <f t="shared" si="37"/>
        <v>0</v>
      </c>
      <c r="AV33" s="2">
        <f t="shared" si="37"/>
        <v>0</v>
      </c>
      <c r="AW33" s="2">
        <f t="shared" si="37"/>
        <v>0</v>
      </c>
      <c r="AX33" s="2">
        <f t="shared" si="37"/>
        <v>0</v>
      </c>
      <c r="AY33" s="2">
        <f t="shared" si="37"/>
        <v>0</v>
      </c>
      <c r="AZ33" s="2">
        <f t="shared" si="37"/>
        <v>0</v>
      </c>
      <c r="BA33" s="2">
        <f t="shared" si="37"/>
        <v>0</v>
      </c>
      <c r="BB33" s="2">
        <f t="shared" si="37"/>
        <v>0</v>
      </c>
      <c r="BC33" s="2">
        <f t="shared" si="37"/>
        <v>0</v>
      </c>
      <c r="BD33" s="2">
        <f t="shared" si="37"/>
        <v>0</v>
      </c>
      <c r="BE33" s="2">
        <f t="shared" si="37"/>
        <v>0</v>
      </c>
      <c r="BF33" s="2">
        <f t="shared" si="37"/>
        <v>0</v>
      </c>
      <c r="BG33" s="2">
        <f t="shared" si="37"/>
        <v>0</v>
      </c>
      <c r="BH33" s="2">
        <f t="shared" si="37"/>
        <v>0</v>
      </c>
      <c r="BI33" s="2">
        <f t="shared" si="37"/>
        <v>0</v>
      </c>
      <c r="BJ33" s="2">
        <f t="shared" si="37"/>
        <v>0</v>
      </c>
      <c r="BK33" s="2">
        <f t="shared" si="37"/>
        <v>0</v>
      </c>
      <c r="BL33" s="2">
        <f t="shared" si="37"/>
        <v>0</v>
      </c>
      <c r="BM33" s="2">
        <f t="shared" si="37"/>
        <v>0</v>
      </c>
      <c r="BN33" s="2">
        <f t="shared" si="37"/>
        <v>0</v>
      </c>
      <c r="BO33" s="2">
        <f t="shared" si="37"/>
        <v>0</v>
      </c>
      <c r="BP33" s="2">
        <f t="shared" si="37"/>
        <v>0</v>
      </c>
      <c r="BQ33" s="2">
        <f t="shared" si="37"/>
        <v>0</v>
      </c>
      <c r="BR33" s="2">
        <f t="shared" si="37"/>
        <v>0</v>
      </c>
      <c r="BS33" s="2">
        <f t="shared" si="37"/>
        <v>0</v>
      </c>
      <c r="BT33" s="2">
        <f t="shared" si="37"/>
        <v>0</v>
      </c>
      <c r="BU33" s="2">
        <f t="shared" ref="BU33:BW33" si="38">IF(BU34&gt;($D33+$D4-BU4),0,($D33+$D4-BU4 - BU34))</f>
        <v>0</v>
      </c>
      <c r="BV33" s="2">
        <f t="shared" si="38"/>
        <v>0</v>
      </c>
      <c r="BW33" s="2">
        <f t="shared" si="38"/>
        <v>0</v>
      </c>
    </row>
    <row r="34" spans="2:75" ht="15">
      <c r="B34" s="10" t="s">
        <v>108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16.434878083687735</v>
      </c>
      <c r="V34" s="2">
        <v>305.00067529351355</v>
      </c>
      <c r="W34" s="2">
        <v>865.69739162947758</v>
      </c>
      <c r="X34" s="2">
        <v>1885.5628863694419</v>
      </c>
      <c r="Y34" s="2">
        <v>3247.5138037760444</v>
      </c>
      <c r="Z34" s="2">
        <v>4951.5501438492856</v>
      </c>
      <c r="AA34" s="2">
        <v>7002.2370368578922</v>
      </c>
      <c r="AB34" s="2">
        <v>10109.19065117072</v>
      </c>
      <c r="AC34" s="2">
        <v>13656.863939211094</v>
      </c>
      <c r="AD34" s="2">
        <v>17640.015776584929</v>
      </c>
      <c r="AE34" s="2">
        <v>21054.349493747759</v>
      </c>
      <c r="AF34" s="2">
        <v>24800.195207538181</v>
      </c>
      <c r="AG34" s="2">
        <v>28883.273814267639</v>
      </c>
      <c r="AH34" s="2">
        <v>32505.993492542395</v>
      </c>
      <c r="AI34" s="2">
        <v>36399.400924441688</v>
      </c>
      <c r="AJ34" s="2">
        <v>40569.217006276973</v>
      </c>
      <c r="AK34" s="2">
        <v>44790.688035287465</v>
      </c>
      <c r="AL34" s="2">
        <v>49044.114976179066</v>
      </c>
      <c r="AM34" s="2">
        <v>53329.49782895176</v>
      </c>
      <c r="AN34" s="2">
        <v>57646.836593605542</v>
      </c>
      <c r="AO34" s="2">
        <v>61996.131270140424</v>
      </c>
      <c r="AP34" s="2">
        <v>66363.403719573718</v>
      </c>
      <c r="AQ34" s="2">
        <v>70781.175350139514</v>
      </c>
      <c r="AR34" s="2">
        <v>75230.902892586411</v>
      </c>
      <c r="AS34" s="2">
        <v>79712.586346914381</v>
      </c>
      <c r="AT34" s="2">
        <v>84231.946609434905</v>
      </c>
      <c r="AU34" s="2">
        <v>88782.107017793809</v>
      </c>
      <c r="AV34" s="2">
        <v>93369.944234345254</v>
      </c>
      <c r="AW34" s="2">
        <v>97354.919235099049</v>
      </c>
      <c r="AX34" s="2">
        <v>101392.7049490708</v>
      </c>
      <c r="AY34" s="2">
        <v>105462.44657492361</v>
      </c>
      <c r="AZ34" s="2">
        <v>109558.4232163461</v>
      </c>
      <c r="BA34" s="2">
        <v>113687.51153569241</v>
      </c>
      <c r="BB34" s="2">
        <v>117848.55576691977</v>
      </c>
      <c r="BC34" s="2">
        <v>122021.85687473415</v>
      </c>
      <c r="BD34" s="2">
        <v>126246.81292972372</v>
      </c>
      <c r="BE34" s="2">
        <v>130503.7248965944</v>
      </c>
      <c r="BF34" s="2">
        <v>134792.59277534616</v>
      </c>
      <c r="BG34" s="2">
        <v>139113.41656597902</v>
      </c>
      <c r="BH34" s="2">
        <v>143466.19626849296</v>
      </c>
      <c r="BI34" s="2">
        <v>147850.93188288802</v>
      </c>
      <c r="BJ34" s="2">
        <v>152247.92437387005</v>
      </c>
      <c r="BK34" s="2">
        <v>156702.2927083387</v>
      </c>
      <c r="BL34" s="2">
        <v>161187.4611886458</v>
      </c>
      <c r="BM34" s="2">
        <v>165704.58558083395</v>
      </c>
      <c r="BN34" s="2">
        <v>170056.63930453779</v>
      </c>
      <c r="BO34" s="2">
        <v>174231.02480109181</v>
      </c>
      <c r="BP34" s="2">
        <v>178216.07546359868</v>
      </c>
      <c r="BQ34" s="2">
        <v>182044.3127002925</v>
      </c>
      <c r="BR34" s="2">
        <v>185697.19324192189</v>
      </c>
      <c r="BS34" s="2">
        <v>189174.71708848682</v>
      </c>
      <c r="BT34" s="2">
        <v>192471.16334367584</v>
      </c>
      <c r="BU34" s="2">
        <v>195587.68777353171</v>
      </c>
      <c r="BV34" s="2">
        <v>198524.29037805437</v>
      </c>
      <c r="BW34" s="2">
        <v>201261.27212194976</v>
      </c>
    </row>
    <row r="35" spans="2:75" ht="15">
      <c r="B35" s="10" t="s">
        <v>109</v>
      </c>
      <c r="H35" s="2">
        <f xml:space="preserve"> H19 - H18</f>
        <v>0</v>
      </c>
      <c r="I35" s="2">
        <f t="shared" ref="I35:BT35" si="39" xml:space="preserve"> I19 - I18</f>
        <v>0</v>
      </c>
      <c r="J35" s="2">
        <f t="shared" si="39"/>
        <v>0</v>
      </c>
      <c r="K35" s="2">
        <f t="shared" si="39"/>
        <v>0</v>
      </c>
      <c r="L35" s="2">
        <f t="shared" si="39"/>
        <v>0</v>
      </c>
      <c r="M35" s="2">
        <f t="shared" si="39"/>
        <v>0</v>
      </c>
      <c r="N35" s="2">
        <f t="shared" si="39"/>
        <v>0</v>
      </c>
      <c r="O35" s="2">
        <f t="shared" si="39"/>
        <v>0</v>
      </c>
      <c r="P35" s="2">
        <f t="shared" si="39"/>
        <v>0</v>
      </c>
      <c r="Q35" s="2">
        <f t="shared" si="39"/>
        <v>0</v>
      </c>
      <c r="R35" s="2">
        <f t="shared" si="39"/>
        <v>0</v>
      </c>
      <c r="S35" s="2">
        <f t="shared" si="39"/>
        <v>0</v>
      </c>
      <c r="T35" s="2">
        <f t="shared" si="39"/>
        <v>0</v>
      </c>
      <c r="U35" s="2">
        <f t="shared" si="39"/>
        <v>0</v>
      </c>
      <c r="V35" s="2">
        <f t="shared" si="39"/>
        <v>0</v>
      </c>
      <c r="W35" s="2">
        <f t="shared" si="39"/>
        <v>0</v>
      </c>
      <c r="X35" s="2">
        <f t="shared" si="39"/>
        <v>0</v>
      </c>
      <c r="Y35" s="2">
        <f t="shared" si="39"/>
        <v>0</v>
      </c>
      <c r="Z35" s="2">
        <f t="shared" si="39"/>
        <v>0</v>
      </c>
      <c r="AA35" s="2">
        <f t="shared" si="39"/>
        <v>3168.3121140224612</v>
      </c>
      <c r="AB35" s="2">
        <f t="shared" si="39"/>
        <v>5131.1955140513601</v>
      </c>
      <c r="AC35" s="2">
        <f t="shared" si="39"/>
        <v>5699.2865285778971</v>
      </c>
      <c r="AD35" s="2">
        <f t="shared" si="39"/>
        <v>6267.3775431044196</v>
      </c>
      <c r="AE35" s="2">
        <f t="shared" si="39"/>
        <v>6842.9638012164651</v>
      </c>
      <c r="AF35" s="2">
        <f t="shared" si="39"/>
        <v>7426.0453029139971</v>
      </c>
      <c r="AG35" s="2">
        <f t="shared" si="39"/>
        <v>8009.1268046115219</v>
      </c>
      <c r="AH35" s="2">
        <f t="shared" si="39"/>
        <v>8599.7035498945625</v>
      </c>
      <c r="AI35" s="2">
        <f t="shared" si="39"/>
        <v>9190.2802951776102</v>
      </c>
      <c r="AJ35" s="2">
        <f t="shared" si="39"/>
        <v>9788.3522840461446</v>
      </c>
      <c r="AK35" s="2">
        <f t="shared" si="39"/>
        <v>10393.919516500187</v>
      </c>
      <c r="AL35" s="2">
        <f t="shared" si="39"/>
        <v>10999.486748954223</v>
      </c>
      <c r="AM35" s="2">
        <f t="shared" si="39"/>
        <v>11612.549224993767</v>
      </c>
      <c r="AN35" s="2">
        <f t="shared" si="39"/>
        <v>12225.611701033311</v>
      </c>
      <c r="AO35" s="2">
        <f t="shared" si="39"/>
        <v>12846.169420658363</v>
      </c>
      <c r="AP35" s="2">
        <f t="shared" si="39"/>
        <v>13474.222383868895</v>
      </c>
      <c r="AQ35" s="2">
        <f t="shared" si="39"/>
        <v>14102.275347079456</v>
      </c>
      <c r="AR35" s="2">
        <f t="shared" si="39"/>
        <v>14737.823553875496</v>
      </c>
      <c r="AS35" s="2">
        <f t="shared" si="39"/>
        <v>15380.867004257059</v>
      </c>
      <c r="AT35" s="2">
        <f t="shared" si="39"/>
        <v>16023.910454638608</v>
      </c>
      <c r="AU35" s="2">
        <f t="shared" si="39"/>
        <v>16674.449148605665</v>
      </c>
      <c r="AV35" s="2">
        <f t="shared" si="39"/>
        <v>17332.48308615823</v>
      </c>
      <c r="AW35" s="2">
        <f t="shared" si="39"/>
        <v>17990.517023710767</v>
      </c>
      <c r="AX35" s="2">
        <f t="shared" si="39"/>
        <v>18656.046204848841</v>
      </c>
      <c r="AY35" s="2">
        <f t="shared" si="39"/>
        <v>19329.070629572394</v>
      </c>
      <c r="AZ35" s="2">
        <f t="shared" si="39"/>
        <v>20002.095054295962</v>
      </c>
      <c r="BA35" s="2">
        <f t="shared" si="39"/>
        <v>20682.614722605023</v>
      </c>
      <c r="BB35" s="2">
        <f t="shared" si="39"/>
        <v>21370.629634499594</v>
      </c>
      <c r="BC35" s="2">
        <f t="shared" si="39"/>
        <v>22058.644546394164</v>
      </c>
      <c r="BD35" s="2">
        <f t="shared" si="39"/>
        <v>22754.154701874213</v>
      </c>
      <c r="BE35" s="2">
        <f t="shared" si="39"/>
        <v>23457.160100939785</v>
      </c>
      <c r="BF35" s="2">
        <f t="shared" si="39"/>
        <v>24160.165500005358</v>
      </c>
      <c r="BG35" s="2">
        <f t="shared" si="39"/>
        <v>24870.666142656439</v>
      </c>
      <c r="BH35" s="2">
        <f t="shared" si="39"/>
        <v>25588.662028893013</v>
      </c>
      <c r="BI35" s="2">
        <f t="shared" si="39"/>
        <v>26306.657915129574</v>
      </c>
      <c r="BJ35" s="2">
        <f t="shared" si="39"/>
        <v>27032.149044951657</v>
      </c>
      <c r="BK35" s="2">
        <f t="shared" si="39"/>
        <v>27765.135418359248</v>
      </c>
      <c r="BL35" s="2">
        <f t="shared" si="39"/>
        <v>28505.617035352305</v>
      </c>
      <c r="BM35" s="2">
        <f t="shared" si="39"/>
        <v>29246.098652345405</v>
      </c>
      <c r="BN35" s="2">
        <f t="shared" si="39"/>
        <v>29994.075512923984</v>
      </c>
      <c r="BO35" s="2">
        <f t="shared" si="39"/>
        <v>30749.547617088072</v>
      </c>
      <c r="BP35" s="2">
        <f t="shared" si="39"/>
        <v>31512.514964837654</v>
      </c>
      <c r="BQ35" s="2">
        <f t="shared" si="39"/>
        <v>32275.482312587235</v>
      </c>
      <c r="BR35" s="2">
        <f t="shared" si="39"/>
        <v>33045.944903922325</v>
      </c>
      <c r="BS35" s="2">
        <f t="shared" si="39"/>
        <v>33823.902738842924</v>
      </c>
      <c r="BT35" s="2">
        <f t="shared" si="39"/>
        <v>34609.355817349016</v>
      </c>
      <c r="BU35" s="2">
        <f t="shared" ref="BU35:BW35" si="40" xml:space="preserve"> BU19 - BU18</f>
        <v>35402.304139440617</v>
      </c>
      <c r="BV35" s="2">
        <f t="shared" si="40"/>
        <v>36195.252461532204</v>
      </c>
      <c r="BW35" s="2">
        <f t="shared" si="40"/>
        <v>36995.696027209298</v>
      </c>
    </row>
    <row r="36" spans="2:75" ht="15">
      <c r="B36" s="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W59"/>
  <sheetViews>
    <sheetView workbookViewId="0">
      <pane ySplit="2" topLeftCell="A11" activePane="bottomLeft" state="frozen"/>
      <selection pane="bottomLeft" activeCell="A19" sqref="A19"/>
      <selection activeCell="BL1" sqref="BL1"/>
    </sheetView>
  </sheetViews>
  <sheetFormatPr defaultRowHeight="12.75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111</v>
      </c>
    </row>
    <row r="2" spans="1:75" s="4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-232.2</v>
      </c>
      <c r="K3">
        <f>LOOKUP(K$5,'Salton Sea Accounting Model'!$C2:$C588,'Salton Sea Accounting Model'!$A2:$A588)</f>
        <v>-232.9</v>
      </c>
      <c r="L3">
        <f>LOOKUP(L$5,'Salton Sea Accounting Model'!$C2:$C588,'Salton Sea Accounting Model'!$A2:$A588)</f>
        <v>-233.6</v>
      </c>
      <c r="M3">
        <f>LOOKUP(M$5,'Salton Sea Accounting Model'!$C2:$C588,'Salton Sea Accounting Model'!$A2:$A588)</f>
        <v>-234.6</v>
      </c>
      <c r="N3">
        <f>LOOKUP(N$5,'Salton Sea Accounting Model'!$C2:$C588,'Salton Sea Accounting Model'!$A2:$A588)</f>
        <v>-234.8</v>
      </c>
      <c r="O3">
        <f>LOOKUP(O$5,'Salton Sea Accounting Model'!$C2:$C588,'Salton Sea Accounting Model'!$A2:$A588)</f>
        <v>-234.9</v>
      </c>
      <c r="P3">
        <f>LOOKUP(P$5,'Salton Sea Accounting Model'!$C2:$C588,'Salton Sea Accounting Model'!$A2:$A588)</f>
        <v>-234.9</v>
      </c>
      <c r="Q3">
        <f>LOOKUP(Q$5,'Salton Sea Accounting Model'!$C2:$C588,'Salton Sea Accounting Model'!$A2:$A588)</f>
        <v>-235.8</v>
      </c>
      <c r="R3">
        <f>LOOKUP(R$5,'Salton Sea Accounting Model'!$C2:$C588,'Salton Sea Accounting Model'!$A2:$A588)</f>
        <v>-236.8</v>
      </c>
      <c r="S3">
        <f>LOOKUP(S$5,'Salton Sea Accounting Model'!$C2:$C588,'Salton Sea Accounting Model'!$A2:$A588)</f>
        <v>-237.9</v>
      </c>
      <c r="T3">
        <f>LOOKUP(T$5,'Salton Sea Accounting Model'!$C2:$C588,'Salton Sea Accounting Model'!$A2:$A588)</f>
        <v>-239</v>
      </c>
      <c r="U3">
        <f>LOOKUP(U$5,'Salton Sea Accounting Model'!$C2:$C588,'Salton Sea Accounting Model'!$A2:$A588)</f>
        <v>-240</v>
      </c>
      <c r="V3">
        <f>LOOKUP(V$5,'Salton Sea Accounting Model'!$C2:$C588,'Salton Sea Accounting Model'!$A2:$A588)</f>
        <v>-241</v>
      </c>
      <c r="W3">
        <f>LOOKUP(W$5,'Salton Sea Accounting Model'!$C2:$C588,'Salton Sea Accounting Model'!$A2:$A588)</f>
        <v>-241.9</v>
      </c>
      <c r="X3">
        <f>LOOKUP(X$5,'Salton Sea Accounting Model'!$C2:$C588,'Salton Sea Accounting Model'!$A2:$A588)</f>
        <v>-242.8</v>
      </c>
      <c r="Y3">
        <f>LOOKUP(Y$5,'Salton Sea Accounting Model'!$C2:$C588,'Salton Sea Accounting Model'!$A2:$A588)</f>
        <v>-243.6</v>
      </c>
      <c r="Z3">
        <f>LOOKUP(Z$5,'Salton Sea Accounting Model'!$C2:$C588,'Salton Sea Accounting Model'!$A2:$A588)</f>
        <v>-244.3</v>
      </c>
      <c r="AA3">
        <f>LOOKUP(AA$5,'Salton Sea Accounting Model'!$C2:$C588,'Salton Sea Accounting Model'!$A2:$A588)</f>
        <v>-245</v>
      </c>
      <c r="AB3">
        <f>LOOKUP(AB$5,'Salton Sea Accounting Model'!$C2:$C588,'Salton Sea Accounting Model'!$A2:$A588)</f>
        <v>-245.5</v>
      </c>
      <c r="AC3">
        <f>LOOKUP(AC$5,'Salton Sea Accounting Model'!$C2:$C588,'Salton Sea Accounting Model'!$A2:$A588)</f>
        <v>-243.6</v>
      </c>
      <c r="AD3">
        <f>LOOKUP(AD$5,'Salton Sea Accounting Model'!$C2:$C588,'Salton Sea Accounting Model'!$A2:$A588)</f>
        <v>-242</v>
      </c>
      <c r="AE3">
        <f>LOOKUP(AE$5,'Salton Sea Accounting Model'!$C2:$C588,'Salton Sea Accounting Model'!$A2:$A588)</f>
        <v>-240.5</v>
      </c>
      <c r="AF3">
        <f>LOOKUP(AF$5,'Salton Sea Accounting Model'!$C2:$C588,'Salton Sea Accounting Model'!$A2:$A588)</f>
        <v>-239.3</v>
      </c>
      <c r="AG3">
        <f>LOOKUP(AG$5,'Salton Sea Accounting Model'!$C2:$C588,'Salton Sea Accounting Model'!$A2:$A588)</f>
        <v>-238.2</v>
      </c>
      <c r="AH3">
        <f>LOOKUP(AH$5,'Salton Sea Accounting Model'!$C2:$C588,'Salton Sea Accounting Model'!$A2:$A588)</f>
        <v>-237.2</v>
      </c>
      <c r="AI3">
        <f>LOOKUP(AI$5,'Salton Sea Accounting Model'!$C2:$C588,'Salton Sea Accounting Model'!$A2:$A588)</f>
        <v>-236.3</v>
      </c>
      <c r="AJ3">
        <f>LOOKUP(AJ$5,'Salton Sea Accounting Model'!$C2:$C588,'Salton Sea Accounting Model'!$A2:$A588)</f>
        <v>-235.5</v>
      </c>
      <c r="AK3">
        <f>LOOKUP(AK$5,'Salton Sea Accounting Model'!$C2:$C588,'Salton Sea Accounting Model'!$A2:$A588)</f>
        <v>-234.8</v>
      </c>
      <c r="AL3">
        <f>LOOKUP(AL$5,'Salton Sea Accounting Model'!$C2:$C588,'Salton Sea Accounting Model'!$A2:$A588)</f>
        <v>-234.1</v>
      </c>
      <c r="AM3">
        <f>LOOKUP(AM$5,'Salton Sea Accounting Model'!$C2:$C588,'Salton Sea Accounting Model'!$A2:$A588)</f>
        <v>-233.4</v>
      </c>
      <c r="AN3">
        <f>LOOKUP(AN$5,'Salton Sea Accounting Model'!$C2:$C588,'Salton Sea Accounting Model'!$A2:$A588)</f>
        <v>-232.8</v>
      </c>
      <c r="AO3">
        <f>LOOKUP(AO$5,'Salton Sea Accounting Model'!$C2:$C588,'Salton Sea Accounting Model'!$A2:$A588)</f>
        <v>-232.2</v>
      </c>
      <c r="AP3">
        <f>LOOKUP(AP$5,'Salton Sea Accounting Model'!$C2:$C588,'Salton Sea Accounting Model'!$A2:$A588)</f>
        <v>-231.7</v>
      </c>
      <c r="AQ3">
        <f>LOOKUP(AQ$5,'Salton Sea Accounting Model'!$C2:$C588,'Salton Sea Accounting Model'!$A2:$A588)</f>
        <v>-231.1</v>
      </c>
      <c r="AR3">
        <f>LOOKUP(AR$5,'Salton Sea Accounting Model'!$C2:$C588,'Salton Sea Accounting Model'!$A2:$A588)</f>
        <v>-230.6</v>
      </c>
      <c r="AS3">
        <f>LOOKUP(AS$5,'Salton Sea Accounting Model'!$C2:$C588,'Salton Sea Accounting Model'!$A2:$A588)</f>
        <v>-230.2</v>
      </c>
      <c r="AT3">
        <f>LOOKUP(AT$5,'Salton Sea Accounting Model'!$C2:$C588,'Salton Sea Accounting Model'!$A2:$A588)</f>
        <v>-229.7</v>
      </c>
      <c r="AU3">
        <f>LOOKUP(AU$5,'Salton Sea Accounting Model'!$C2:$C588,'Salton Sea Accounting Model'!$A2:$A588)</f>
        <v>-229.1</v>
      </c>
      <c r="AV3">
        <f>LOOKUP(AV$5,'Salton Sea Accounting Model'!$C2:$C588,'Salton Sea Accounting Model'!$A2:$A588)</f>
        <v>-228.4</v>
      </c>
      <c r="AW3">
        <f>LOOKUP(AW$5,'Salton Sea Accounting Model'!$C2:$C588,'Salton Sea Accounting Model'!$A2:$A588)</f>
        <v>-227.9</v>
      </c>
      <c r="AX3">
        <f>LOOKUP(AX$5,'Salton Sea Accounting Model'!$C2:$C588,'Salton Sea Accounting Model'!$A2:$A588)</f>
        <v>-227.3</v>
      </c>
      <c r="AY3">
        <f>LOOKUP(AY$5,'Salton Sea Accounting Model'!$C2:$C588,'Salton Sea Accounting Model'!$A2:$A588)</f>
        <v>-226.8</v>
      </c>
      <c r="AZ3">
        <f>LOOKUP(AZ$5,'Salton Sea Accounting Model'!$C2:$C588,'Salton Sea Accounting Model'!$A2:$A588)</f>
        <v>-226.3</v>
      </c>
      <c r="BA3">
        <f>LOOKUP(BA$5,'Salton Sea Accounting Model'!$C2:$C588,'Salton Sea Accounting Model'!$A2:$A588)</f>
        <v>-225.8</v>
      </c>
      <c r="BB3">
        <f>LOOKUP(BB$5,'Salton Sea Accounting Model'!$C2:$C588,'Salton Sea Accounting Model'!$A2:$A588)</f>
        <v>-225.4</v>
      </c>
      <c r="BC3">
        <f>LOOKUP(BC$5,'Salton Sea Accounting Model'!$C2:$C588,'Salton Sea Accounting Model'!$A2:$A588)</f>
        <v>-225</v>
      </c>
      <c r="BD3">
        <f>LOOKUP(BD$5,'Salton Sea Accounting Model'!$C2:$C588,'Salton Sea Accounting Model'!$A2:$A588)</f>
        <v>-224.6</v>
      </c>
      <c r="BE3">
        <f>LOOKUP(BE$5,'Salton Sea Accounting Model'!$C2:$C588,'Salton Sea Accounting Model'!$A2:$A588)</f>
        <v>-224.2</v>
      </c>
      <c r="BF3">
        <f>LOOKUP(BF$5,'Salton Sea Accounting Model'!$C2:$C588,'Salton Sea Accounting Model'!$A2:$A588)</f>
        <v>-223.9</v>
      </c>
      <c r="BG3">
        <f>LOOKUP(BG$5,'Salton Sea Accounting Model'!$C2:$C588,'Salton Sea Accounting Model'!$A2:$A588)</f>
        <v>-223.5</v>
      </c>
      <c r="BH3">
        <f>LOOKUP(BH$5,'Salton Sea Accounting Model'!$C2:$C588,'Salton Sea Accounting Model'!$A2:$A588)</f>
        <v>-223.2</v>
      </c>
      <c r="BI3">
        <f>LOOKUP(BI$5,'Salton Sea Accounting Model'!$C2:$C588,'Salton Sea Accounting Model'!$A2:$A588)</f>
        <v>-222.9</v>
      </c>
      <c r="BJ3">
        <f>LOOKUP(BJ$5,'Salton Sea Accounting Model'!$C2:$C588,'Salton Sea Accounting Model'!$A2:$A588)</f>
        <v>-222.7</v>
      </c>
      <c r="BK3">
        <f>LOOKUP(BK$5,'Salton Sea Accounting Model'!$C2:$C588,'Salton Sea Accounting Model'!$A2:$A588)</f>
        <v>-222.4</v>
      </c>
      <c r="BL3">
        <f>LOOKUP(BL$5,'Salton Sea Accounting Model'!$C2:$C588,'Salton Sea Accounting Model'!$A2:$A588)</f>
        <v>-222.1</v>
      </c>
      <c r="BM3">
        <f>LOOKUP(BM$5,'Salton Sea Accounting Model'!$C2:$C588,'Salton Sea Accounting Model'!$A2:$A588)</f>
        <v>-221.9</v>
      </c>
      <c r="BN3">
        <f>LOOKUP(BN$5,'Salton Sea Accounting Model'!$C2:$C588,'Salton Sea Accounting Model'!$A2:$A588)</f>
        <v>-221.7</v>
      </c>
      <c r="BO3">
        <f>LOOKUP(BO$5,'Salton Sea Accounting Model'!$C2:$C588,'Salton Sea Accounting Model'!$A2:$A588)</f>
        <v>-221.5</v>
      </c>
      <c r="BP3">
        <f>LOOKUP(BP$5,'Salton Sea Accounting Model'!$C2:$C588,'Salton Sea Accounting Model'!$A2:$A588)</f>
        <v>-221.2</v>
      </c>
      <c r="BQ3">
        <f>LOOKUP(BQ$5,'Salton Sea Accounting Model'!$C2:$C588,'Salton Sea Accounting Model'!$A2:$A588)</f>
        <v>-221</v>
      </c>
      <c r="BR3">
        <f>LOOKUP(BR$5,'Salton Sea Accounting Model'!$C2:$C588,'Salton Sea Accounting Model'!$A2:$A588)</f>
        <v>-220.8</v>
      </c>
      <c r="BS3">
        <f>LOOKUP(BS$5,'Salton Sea Accounting Model'!$C2:$C588,'Salton Sea Accounting Model'!$A2:$A588)</f>
        <v>-220.7</v>
      </c>
      <c r="BT3">
        <f>LOOKUP(BT$5,'Salton Sea Accounting Model'!$C2:$C588,'Salton Sea Accounting Model'!$A2:$A588)</f>
        <v>-220.5</v>
      </c>
      <c r="BU3">
        <f>LOOKUP(BU$5,'Salton Sea Accounting Model'!$C2:$C588,'Salton Sea Accounting Model'!$A2:$A588)</f>
        <v>-220.3</v>
      </c>
      <c r="BV3">
        <f>LOOKUP(BV$5,'Salton Sea Accounting Model'!$C2:$C588,'Salton Sea Accounting Model'!$A2:$A588)</f>
        <v>-220.2</v>
      </c>
      <c r="BW3">
        <f>LOOKUP(BW$5,'Salton Sea Accounting Model'!$C2:$C588,'Salton Sea Accounting Model'!$A2:$A588)</f>
        <v>-220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208793</v>
      </c>
      <c r="T4" s="2">
        <f>LOOKUP(T$5,'Salton Sea Accounting Model'!$C2:$C588,'Salton Sea Accounting Model'!$B2:$B588)</f>
        <v>205426</v>
      </c>
      <c r="U4" s="2">
        <f>LOOKUP(U$5,'Salton Sea Accounting Model'!$C2:$C588,'Salton Sea Accounting Model'!$B2:$B588)</f>
        <v>202360</v>
      </c>
      <c r="V4" s="2">
        <f>LOOKUP(V$5,'Salton Sea Accounting Model'!$C2:$C588,'Salton Sea Accounting Model'!$B2:$B588)</f>
        <v>198993</v>
      </c>
      <c r="W4" s="2">
        <f>LOOKUP(W$5,'Salton Sea Accounting Model'!$C2:$C588,'Salton Sea Accounting Model'!$B2:$B588)</f>
        <v>195894</v>
      </c>
      <c r="X4" s="2">
        <f>LOOKUP(X$5,'Salton Sea Accounting Model'!$C2:$C588,'Salton Sea Accounting Model'!$B2:$B588)</f>
        <v>192632</v>
      </c>
      <c r="Y4" s="2">
        <f>LOOKUP(Y$5,'Salton Sea Accounting Model'!$C2:$C588,'Salton Sea Accounting Model'!$B2:$B588)</f>
        <v>189532</v>
      </c>
      <c r="Z4" s="2">
        <f>LOOKUP(Z$5,'Salton Sea Accounting Model'!$C2:$C588,'Salton Sea Accounting Model'!$B2:$B588)</f>
        <v>186450</v>
      </c>
      <c r="AA4" s="2">
        <f>LOOKUP(AA$5,'Salton Sea Accounting Model'!$C2:$C588,'Salton Sea Accounting Model'!$B2:$B588)</f>
        <v>183640</v>
      </c>
      <c r="AB4" s="2">
        <f>LOOKUP(AB$5,'Salton Sea Accounting Model'!$C2:$C588,'Salton Sea Accounting Model'!$B2:$B588)</f>
        <v>181754</v>
      </c>
      <c r="AC4" s="2">
        <f>LOOKUP(AC$5,'Salton Sea Accounting Model'!$C2:$C588,'Salton Sea Accounting Model'!$B2:$B588)</f>
        <v>189532</v>
      </c>
      <c r="AD4" s="2">
        <f>LOOKUP(AD$5,'Salton Sea Accounting Model'!$C2:$C588,'Salton Sea Accounting Model'!$B2:$B588)</f>
        <v>195554</v>
      </c>
      <c r="AE4" s="2">
        <f>LOOKUP(AE$5,'Salton Sea Accounting Model'!$C2:$C588,'Salton Sea Accounting Model'!$B2:$B588)</f>
        <v>200747</v>
      </c>
      <c r="AF4" s="2">
        <f>LOOKUP(AF$5,'Salton Sea Accounting Model'!$C2:$C588,'Salton Sea Accounting Model'!$B2:$B588)</f>
        <v>204518</v>
      </c>
      <c r="AG4" s="2">
        <f>LOOKUP(AG$5,'Salton Sea Accounting Model'!$C2:$C588,'Salton Sea Accounting Model'!$B2:$B588)</f>
        <v>207865</v>
      </c>
      <c r="AH4" s="2">
        <f>LOOKUP(AH$5,'Salton Sea Accounting Model'!$C2:$C588,'Salton Sea Accounting Model'!$B2:$B588)</f>
        <v>211106</v>
      </c>
      <c r="AI4" s="2">
        <f>LOOKUP(AI$5,'Salton Sea Accounting Model'!$C2:$C588,'Salton Sea Accounting Model'!$B2:$B588)</f>
        <v>213852</v>
      </c>
      <c r="AJ4" s="2">
        <f>LOOKUP(AJ$5,'Salton Sea Accounting Model'!$C2:$C588,'Salton Sea Accounting Model'!$B2:$B588)</f>
        <v>215917</v>
      </c>
      <c r="AK4" s="2">
        <f>LOOKUP(AK$5,'Salton Sea Accounting Model'!$C2:$C588,'Salton Sea Accounting Model'!$B2:$B588)</f>
        <v>217731</v>
      </c>
      <c r="AL4" s="2">
        <f>LOOKUP(AL$5,'Salton Sea Accounting Model'!$C2:$C588,'Salton Sea Accounting Model'!$B2:$B588)</f>
        <v>219416</v>
      </c>
      <c r="AM4" s="2">
        <f>LOOKUP(AM$5,'Salton Sea Accounting Model'!$C2:$C588,'Salton Sea Accounting Model'!$B2:$B588)</f>
        <v>220943</v>
      </c>
      <c r="AN4" s="2">
        <f>LOOKUP(AN$5,'Salton Sea Accounting Model'!$C2:$C588,'Salton Sea Accounting Model'!$B2:$B588)</f>
        <v>222151</v>
      </c>
      <c r="AO4" s="2">
        <f>LOOKUP(AO$5,'Salton Sea Accounting Model'!$C2:$C588,'Salton Sea Accounting Model'!$B2:$B588)</f>
        <v>223336</v>
      </c>
      <c r="AP4" s="2">
        <f>LOOKUP(AP$5,'Salton Sea Accounting Model'!$C2:$C588,'Salton Sea Accounting Model'!$B2:$B588)</f>
        <v>224335</v>
      </c>
      <c r="AQ4" s="2">
        <f>LOOKUP(AQ$5,'Salton Sea Accounting Model'!$C2:$C588,'Salton Sea Accounting Model'!$B2:$B588)</f>
        <v>225547</v>
      </c>
      <c r="AR4" s="2">
        <f>LOOKUP(AR$5,'Salton Sea Accounting Model'!$C2:$C588,'Salton Sea Accounting Model'!$B2:$B588)</f>
        <v>226565</v>
      </c>
      <c r="AS4" s="2">
        <f>LOOKUP(AS$5,'Salton Sea Accounting Model'!$C2:$C588,'Salton Sea Accounting Model'!$B2:$B588)</f>
        <v>227385</v>
      </c>
      <c r="AT4" s="2">
        <f>LOOKUP(AT$5,'Salton Sea Accounting Model'!$C2:$C588,'Salton Sea Accounting Model'!$B2:$B588)</f>
        <v>228416</v>
      </c>
      <c r="AU4" s="2">
        <f>LOOKUP(AU$5,'Salton Sea Accounting Model'!$C2:$C588,'Salton Sea Accounting Model'!$B2:$B588)</f>
        <v>229659</v>
      </c>
      <c r="AV4" s="2">
        <f>LOOKUP(AV$5,'Salton Sea Accounting Model'!$C2:$C588,'Salton Sea Accounting Model'!$B2:$B588)</f>
        <v>231126</v>
      </c>
      <c r="AW4" s="2">
        <f>LOOKUP(AW$5,'Salton Sea Accounting Model'!$C2:$C588,'Salton Sea Accounting Model'!$B2:$B588)</f>
        <v>232185</v>
      </c>
      <c r="AX4" s="2">
        <f>LOOKUP(AX$5,'Salton Sea Accounting Model'!$C2:$C588,'Salton Sea Accounting Model'!$B2:$B588)</f>
        <v>233467</v>
      </c>
      <c r="AY4" s="2">
        <f>LOOKUP(AY$5,'Salton Sea Accounting Model'!$C2:$C588,'Salton Sea Accounting Model'!$B2:$B588)</f>
        <v>234546</v>
      </c>
      <c r="AZ4" s="2">
        <f>LOOKUP(AZ$5,'Salton Sea Accounting Model'!$C2:$C588,'Salton Sea Accounting Model'!$B2:$B588)</f>
        <v>235633</v>
      </c>
      <c r="BA4" s="2">
        <f>LOOKUP(BA$5,'Salton Sea Accounting Model'!$C2:$C588,'Salton Sea Accounting Model'!$B2:$B588)</f>
        <v>236730</v>
      </c>
      <c r="BB4" s="2">
        <f>LOOKUP(BB$5,'Salton Sea Accounting Model'!$C2:$C588,'Salton Sea Accounting Model'!$B2:$B588)</f>
        <v>237613</v>
      </c>
      <c r="BC4" s="2">
        <f>LOOKUP(BC$5,'Salton Sea Accounting Model'!$C2:$C588,'Salton Sea Accounting Model'!$B2:$B588)</f>
        <v>238502</v>
      </c>
      <c r="BD4" s="2">
        <f>LOOKUP(BD$5,'Salton Sea Accounting Model'!$C2:$C588,'Salton Sea Accounting Model'!$B2:$B588)</f>
        <v>239404</v>
      </c>
      <c r="BE4" s="2">
        <f>LOOKUP(BE$5,'Salton Sea Accounting Model'!$C2:$C588,'Salton Sea Accounting Model'!$B2:$B588)</f>
        <v>240304</v>
      </c>
      <c r="BF4" s="2">
        <f>LOOKUP(BF$5,'Salton Sea Accounting Model'!$C2:$C588,'Salton Sea Accounting Model'!$B2:$B588)</f>
        <v>240983</v>
      </c>
      <c r="BG4" s="2">
        <f>LOOKUP(BG$5,'Salton Sea Accounting Model'!$C2:$C588,'Salton Sea Accounting Model'!$B2:$B588)</f>
        <v>241892</v>
      </c>
      <c r="BH4" s="2">
        <f>LOOKUP(BH$5,'Salton Sea Accounting Model'!$C2:$C588,'Salton Sea Accounting Model'!$B2:$B588)</f>
        <v>242578</v>
      </c>
      <c r="BI4" s="2">
        <f>LOOKUP(BI$5,'Salton Sea Accounting Model'!$C2:$C588,'Salton Sea Accounting Model'!$B2:$B588)</f>
        <v>243267</v>
      </c>
      <c r="BJ4" s="2">
        <f>LOOKUP(BJ$5,'Salton Sea Accounting Model'!$C2:$C588,'Salton Sea Accounting Model'!$B2:$B588)</f>
        <v>243727</v>
      </c>
      <c r="BK4" s="2">
        <f>LOOKUP(BK$5,'Salton Sea Accounting Model'!$C2:$C588,'Salton Sea Accounting Model'!$B2:$B588)</f>
        <v>244421</v>
      </c>
      <c r="BL4" s="2">
        <f>LOOKUP(BL$5,'Salton Sea Accounting Model'!$C2:$C588,'Salton Sea Accounting Model'!$B2:$B588)</f>
        <v>245118</v>
      </c>
      <c r="BM4" s="2">
        <f>LOOKUP(BM$5,'Salton Sea Accounting Model'!$C2:$C588,'Salton Sea Accounting Model'!$B2:$B588)</f>
        <v>245584</v>
      </c>
      <c r="BN4" s="2">
        <f>LOOKUP(BN$5,'Salton Sea Accounting Model'!$C2:$C588,'Salton Sea Accounting Model'!$B2:$B588)</f>
        <v>246052</v>
      </c>
      <c r="BO4" s="2">
        <f>LOOKUP(BO$5,'Salton Sea Accounting Model'!$C2:$C588,'Salton Sea Accounting Model'!$B2:$B588)</f>
        <v>246521</v>
      </c>
      <c r="BP4" s="2">
        <f>LOOKUP(BP$5,'Salton Sea Accounting Model'!$C2:$C588,'Salton Sea Accounting Model'!$B2:$B588)</f>
        <v>247227</v>
      </c>
      <c r="BQ4" s="2">
        <f>LOOKUP(BQ$5,'Salton Sea Accounting Model'!$C2:$C588,'Salton Sea Accounting Model'!$B2:$B588)</f>
        <v>247699</v>
      </c>
      <c r="BR4" s="2">
        <f>LOOKUP(BR$5,'Salton Sea Accounting Model'!$C2:$C588,'Salton Sea Accounting Model'!$B2:$B588)</f>
        <v>248173</v>
      </c>
      <c r="BS4" s="2">
        <f>LOOKUP(BS$5,'Salton Sea Accounting Model'!$C2:$C588,'Salton Sea Accounting Model'!$B2:$B588)</f>
        <v>248410</v>
      </c>
      <c r="BT4" s="2">
        <f>LOOKUP(BT$5,'Salton Sea Accounting Model'!$C2:$C588,'Salton Sea Accounting Model'!$B2:$B588)</f>
        <v>248886</v>
      </c>
      <c r="BU4" s="2">
        <f>LOOKUP(BU$5,'Salton Sea Accounting Model'!$C2:$C588,'Salton Sea Accounting Model'!$B2:$B588)</f>
        <v>249363</v>
      </c>
      <c r="BV4" s="2">
        <f>LOOKUP(BV$5,'Salton Sea Accounting Model'!$C2:$C588,'Salton Sea Accounting Model'!$B2:$B588)</f>
        <v>249602</v>
      </c>
      <c r="BW4" s="2">
        <f>LOOKUP(BW$5,'Salton Sea Accounting Model'!$C2:$C588,'Salton Sea Accounting Model'!$B2:$B588)</f>
        <v>250082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</v>
      </c>
      <c r="G5" s="13" t="s">
        <v>20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5217277.4522078903</v>
      </c>
      <c r="T5" s="2">
        <f t="shared" si="2"/>
        <v>4984340.1244700234</v>
      </c>
      <c r="U5" s="2">
        <f t="shared" si="2"/>
        <v>4771059.1611267757</v>
      </c>
      <c r="V5" s="2">
        <f t="shared" si="2"/>
        <v>4575611.3011760842</v>
      </c>
      <c r="W5" s="2">
        <f t="shared" si="2"/>
        <v>4391957.9240799788</v>
      </c>
      <c r="X5" s="2">
        <f t="shared" si="2"/>
        <v>4223514.1464339849</v>
      </c>
      <c r="Y5" s="2">
        <f t="shared" si="2"/>
        <v>4070922.0695339302</v>
      </c>
      <c r="Z5" s="2">
        <f t="shared" si="2"/>
        <v>3933561.4144038316</v>
      </c>
      <c r="AA5" s="2">
        <f t="shared" si="2"/>
        <v>3815823.8073903644</v>
      </c>
      <c r="AB5" s="2">
        <f t="shared" si="2"/>
        <v>3716095.0157090058</v>
      </c>
      <c r="AC5" s="2">
        <f t="shared" si="2"/>
        <v>4075151.0228139195</v>
      </c>
      <c r="AD5" s="2">
        <f t="shared" si="2"/>
        <v>4388350.392036357</v>
      </c>
      <c r="AE5" s="2">
        <f t="shared" si="2"/>
        <v>4669163.8011331037</v>
      </c>
      <c r="AF5" s="2">
        <f t="shared" si="2"/>
        <v>4917082.0507933088</v>
      </c>
      <c r="AG5" s="2">
        <f t="shared" si="2"/>
        <v>5144255.5612617387</v>
      </c>
      <c r="AH5" s="2">
        <f t="shared" si="2"/>
        <v>5352904.372161123</v>
      </c>
      <c r="AI5" s="2">
        <f t="shared" si="2"/>
        <v>5543583.4933971427</v>
      </c>
      <c r="AJ5" s="2">
        <f t="shared" si="2"/>
        <v>5718884.7165104859</v>
      </c>
      <c r="AK5" s="2">
        <f t="shared" si="2"/>
        <v>5882373.7183480356</v>
      </c>
      <c r="AL5" s="2">
        <f t="shared" si="2"/>
        <v>6035364.7204789082</v>
      </c>
      <c r="AM5" s="2">
        <f t="shared" si="2"/>
        <v>6178533.1594864335</v>
      </c>
      <c r="AN5" s="2">
        <f t="shared" si="2"/>
        <v>6312706.3142866287</v>
      </c>
      <c r="AO5" s="2">
        <f t="shared" si="2"/>
        <v>6444899.268142093</v>
      </c>
      <c r="AP5" s="2">
        <f t="shared" si="2"/>
        <v>6569916.1405048724</v>
      </c>
      <c r="AQ5" s="2">
        <f t="shared" si="2"/>
        <v>6688726.341634579</v>
      </c>
      <c r="AR5" s="2">
        <f t="shared" si="2"/>
        <v>6800219.7404274642</v>
      </c>
      <c r="AS5" s="2">
        <f t="shared" si="2"/>
        <v>6905407.4422080694</v>
      </c>
      <c r="AT5" s="2">
        <f t="shared" si="2"/>
        <v>7005321.3998333998</v>
      </c>
      <c r="AU5" s="2">
        <f t="shared" si="2"/>
        <v>7157289.2409971487</v>
      </c>
      <c r="AV5" s="2">
        <f t="shared" si="2"/>
        <v>7301808.246057325</v>
      </c>
      <c r="AW5" s="2">
        <f t="shared" si="2"/>
        <v>7437716.2756034713</v>
      </c>
      <c r="AX5" s="2">
        <f t="shared" si="2"/>
        <v>7567130.0835617799</v>
      </c>
      <c r="AY5" s="2">
        <f t="shared" si="2"/>
        <v>7688892.7186441598</v>
      </c>
      <c r="AZ5" s="2">
        <f t="shared" si="2"/>
        <v>7804057.3696913393</v>
      </c>
      <c r="BA5" s="2">
        <f t="shared" si="2"/>
        <v>7912582.5317243738</v>
      </c>
      <c r="BB5" s="2">
        <f t="shared" si="2"/>
        <v>8014416.3235195819</v>
      </c>
      <c r="BC5" s="2">
        <f t="shared" si="2"/>
        <v>8110669.0032637408</v>
      </c>
      <c r="BD5" s="2">
        <f t="shared" si="2"/>
        <v>8206905.7644850258</v>
      </c>
      <c r="BE5" s="2">
        <f t="shared" si="2"/>
        <v>8297484.0042793276</v>
      </c>
      <c r="BF5" s="2">
        <f t="shared" si="2"/>
        <v>8382414.0519624483</v>
      </c>
      <c r="BG5" s="2">
        <f t="shared" si="2"/>
        <v>8462837.2969305776</v>
      </c>
      <c r="BH5" s="2">
        <f t="shared" si="2"/>
        <v>8537565.8678664155</v>
      </c>
      <c r="BI5" s="2">
        <f t="shared" si="2"/>
        <v>8607751.4834819529</v>
      </c>
      <c r="BJ5" s="2">
        <f t="shared" si="2"/>
        <v>8673378.6498034857</v>
      </c>
      <c r="BK5" s="2">
        <f t="shared" si="2"/>
        <v>8741277.3595292196</v>
      </c>
      <c r="BL5" s="2">
        <f t="shared" si="2"/>
        <v>8804607.8770257365</v>
      </c>
      <c r="BM5" s="2">
        <f t="shared" si="2"/>
        <v>8863354.7778309509</v>
      </c>
      <c r="BN5" s="2">
        <f t="shared" si="2"/>
        <v>8918705.7455254812</v>
      </c>
      <c r="BO5" s="2">
        <f t="shared" si="2"/>
        <v>8970650.4971346017</v>
      </c>
      <c r="BP5" s="2">
        <f t="shared" si="2"/>
        <v>9024824.0349001326</v>
      </c>
      <c r="BQ5" s="2">
        <f t="shared" si="2"/>
        <v>9074383.8351328075</v>
      </c>
      <c r="BR5" s="2">
        <f t="shared" si="2"/>
        <v>9120527.6521990374</v>
      </c>
      <c r="BS5" s="2">
        <f t="shared" si="2"/>
        <v>9163245.248882018</v>
      </c>
      <c r="BT5" s="2">
        <f t="shared" si="2"/>
        <v>9203749.7353733741</v>
      </c>
      <c r="BU5" s="2">
        <f t="shared" si="2"/>
        <v>9246440.0286202747</v>
      </c>
      <c r="BV5" s="2">
        <f t="shared" ref="BV5:BW5" si="3" xml:space="preserve"> BU5 + BU6</f>
        <v>9285699.520953821</v>
      </c>
      <c r="BW5" s="2">
        <f t="shared" si="3"/>
        <v>9322741.0648213476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-146868.22923190449</v>
      </c>
      <c r="E6" t="s">
        <v>23</v>
      </c>
      <c r="F6" t="s">
        <v>112</v>
      </c>
      <c r="G6" s="13" t="s">
        <v>25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-233942.86996490357</v>
      </c>
      <c r="S6" s="2">
        <f t="shared" si="4"/>
        <v>-232937.32773786702</v>
      </c>
      <c r="T6" s="2">
        <f t="shared" si="4"/>
        <v>-213280.963343248</v>
      </c>
      <c r="U6" s="2">
        <f t="shared" si="4"/>
        <v>-195447.85995069111</v>
      </c>
      <c r="V6" s="2">
        <f t="shared" si="4"/>
        <v>-183653.37709610537</v>
      </c>
      <c r="W6" s="2">
        <f t="shared" si="4"/>
        <v>-168443.77764599433</v>
      </c>
      <c r="X6" s="2">
        <f t="shared" si="4"/>
        <v>-152592.0769000547</v>
      </c>
      <c r="Y6" s="2">
        <f t="shared" si="4"/>
        <v>-137360.65513009857</v>
      </c>
      <c r="Z6" s="2">
        <f t="shared" si="4"/>
        <v>-117737.60701346712</v>
      </c>
      <c r="AA6" s="2">
        <f t="shared" si="4"/>
        <v>-99728.791681358707</v>
      </c>
      <c r="AB6" s="2">
        <f t="shared" si="4"/>
        <v>359056.0071049137</v>
      </c>
      <c r="AC6" s="2">
        <f t="shared" si="4"/>
        <v>313199.36922243773</v>
      </c>
      <c r="AD6" s="2">
        <f t="shared" si="4"/>
        <v>280813.40909674671</v>
      </c>
      <c r="AE6" s="2">
        <f t="shared" si="4"/>
        <v>247918.24966020556</v>
      </c>
      <c r="AF6" s="2">
        <f t="shared" si="4"/>
        <v>227173.51046843012</v>
      </c>
      <c r="AG6" s="2">
        <f t="shared" si="4"/>
        <v>208648.81089938409</v>
      </c>
      <c r="AH6" s="2">
        <f t="shared" si="4"/>
        <v>190679.12123602023</v>
      </c>
      <c r="AI6" s="2">
        <f t="shared" si="4"/>
        <v>175301.22311334335</v>
      </c>
      <c r="AJ6" s="2">
        <f t="shared" si="4"/>
        <v>163489.00183754996</v>
      </c>
      <c r="AK6" s="2">
        <f t="shared" si="4"/>
        <v>152991.00213087234</v>
      </c>
      <c r="AL6" s="2">
        <f t="shared" si="4"/>
        <v>143168.43900752533</v>
      </c>
      <c r="AM6" s="2">
        <f t="shared" si="4"/>
        <v>134173.15480019548</v>
      </c>
      <c r="AN6" s="2">
        <f t="shared" si="4"/>
        <v>132192.953855464</v>
      </c>
      <c r="AO6" s="2">
        <f t="shared" si="4"/>
        <v>125016.87236277992</v>
      </c>
      <c r="AP6" s="2">
        <f t="shared" si="4"/>
        <v>118810.20112970681</v>
      </c>
      <c r="AQ6" s="2">
        <f t="shared" si="4"/>
        <v>111493.39879288548</v>
      </c>
      <c r="AR6" s="2">
        <f t="shared" si="4"/>
        <v>105187.70178060513</v>
      </c>
      <c r="AS6" s="2">
        <f t="shared" si="4"/>
        <v>99913.95762532996</v>
      </c>
      <c r="AT6" s="2">
        <f t="shared" si="4"/>
        <v>151967.84116374841</v>
      </c>
      <c r="AU6" s="2">
        <f t="shared" si="4"/>
        <v>144519.0050601766</v>
      </c>
      <c r="AV6" s="2">
        <f t="shared" si="4"/>
        <v>135908.02954614628</v>
      </c>
      <c r="AW6" s="2">
        <f t="shared" si="4"/>
        <v>129413.80795830837</v>
      </c>
      <c r="AX6" s="2">
        <f t="shared" si="4"/>
        <v>121762.63508237991</v>
      </c>
      <c r="AY6" s="2">
        <f t="shared" si="4"/>
        <v>115164.65104717948</v>
      </c>
      <c r="AZ6" s="2">
        <f t="shared" si="4"/>
        <v>108525.16203303426</v>
      </c>
      <c r="BA6" s="2">
        <f t="shared" si="4"/>
        <v>101833.79179520789</v>
      </c>
      <c r="BB6" s="2">
        <f t="shared" si="4"/>
        <v>96252.679744158639</v>
      </c>
      <c r="BC6" s="2">
        <f t="shared" si="4"/>
        <v>96236.761221285211</v>
      </c>
      <c r="BD6" s="2">
        <f t="shared" si="4"/>
        <v>90578.2397943018</v>
      </c>
      <c r="BE6" s="2">
        <f t="shared" si="4"/>
        <v>84930.047683120938</v>
      </c>
      <c r="BF6" s="2">
        <f t="shared" si="4"/>
        <v>80423.24496813002</v>
      </c>
      <c r="BG6" s="2">
        <f t="shared" si="4"/>
        <v>74728.570935837459</v>
      </c>
      <c r="BH6" s="2">
        <f t="shared" si="4"/>
        <v>70185.615615537623</v>
      </c>
      <c r="BI6" s="2">
        <f t="shared" si="4"/>
        <v>65627.166321533499</v>
      </c>
      <c r="BJ6" s="2">
        <f t="shared" si="4"/>
        <v>67898.709725733846</v>
      </c>
      <c r="BK6" s="2">
        <f t="shared" si="4"/>
        <v>63330.517496516928</v>
      </c>
      <c r="BL6" s="2">
        <f t="shared" si="4"/>
        <v>58746.900805214187</v>
      </c>
      <c r="BM6" s="2">
        <f t="shared" si="4"/>
        <v>55350.967694529565</v>
      </c>
      <c r="BN6" s="2">
        <f t="shared" si="4"/>
        <v>51944.751609121216</v>
      </c>
      <c r="BO6" s="2">
        <f t="shared" si="4"/>
        <v>54173.537765531102</v>
      </c>
      <c r="BP6" s="2">
        <f t="shared" si="4"/>
        <v>49559.800232673995</v>
      </c>
      <c r="BQ6" s="2">
        <f t="shared" si="4"/>
        <v>46143.817066230811</v>
      </c>
      <c r="BR6" s="2">
        <f t="shared" si="4"/>
        <v>42717.596682981122</v>
      </c>
      <c r="BS6" s="2">
        <f t="shared" si="4"/>
        <v>40504.486491356045</v>
      </c>
      <c r="BT6" s="2">
        <f t="shared" si="4"/>
        <v>42690.293246901361</v>
      </c>
      <c r="BU6" s="2">
        <f t="shared" si="4"/>
        <v>39259.492333546747</v>
      </c>
      <c r="BV6" s="2">
        <f t="shared" ref="BV6:BW6" si="5" xml:space="preserve"> SUM(BV13:BV18) - SUM(BV19:BV21)</f>
        <v>37041.543867525877</v>
      </c>
      <c r="BW6" s="2">
        <f t="shared" si="5"/>
        <v>33595.454898112221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75000</v>
      </c>
      <c r="E9" t="s">
        <v>23</v>
      </c>
      <c r="F9" t="s">
        <v>29</v>
      </c>
      <c r="G9" s="13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75" ht="15">
      <c r="A10" s="10"/>
      <c r="B10" s="10" t="s">
        <v>31</v>
      </c>
      <c r="C10">
        <v>2010</v>
      </c>
      <c r="D10" s="2">
        <v>12000</v>
      </c>
      <c r="E10" t="s">
        <v>23</v>
      </c>
      <c r="F10" t="s">
        <v>29</v>
      </c>
      <c r="G10" s="13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75" ht="15">
      <c r="A11" s="10"/>
      <c r="B11" s="10" t="s">
        <v>32</v>
      </c>
      <c r="C11">
        <v>2010</v>
      </c>
      <c r="D11" s="2">
        <v>25</v>
      </c>
      <c r="E11" t="s">
        <v>23</v>
      </c>
      <c r="F11" t="s">
        <v>29</v>
      </c>
      <c r="G11" s="13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2" si="10" xml:space="preserve"> $D12</f>
        <v>1</v>
      </c>
      <c r="J12" s="5">
        <f t="shared" si="10"/>
        <v>1</v>
      </c>
      <c r="K12" s="5">
        <f t="shared" si="10"/>
        <v>1</v>
      </c>
      <c r="L12" s="5">
        <f t="shared" si="10"/>
        <v>1</v>
      </c>
      <c r="M12" s="5">
        <f t="shared" si="10"/>
        <v>1</v>
      </c>
      <c r="N12" s="5">
        <f t="shared" si="10"/>
        <v>1</v>
      </c>
      <c r="O12" s="5">
        <f t="shared" si="10"/>
        <v>1</v>
      </c>
      <c r="P12" s="5">
        <f t="shared" si="10"/>
        <v>1</v>
      </c>
      <c r="Q12" s="5">
        <f t="shared" si="10"/>
        <v>1</v>
      </c>
      <c r="R12" s="5">
        <f t="shared" si="10"/>
        <v>1</v>
      </c>
      <c r="S12" s="5">
        <f t="shared" si="10"/>
        <v>1</v>
      </c>
      <c r="T12" s="5">
        <f t="shared" si="10"/>
        <v>1</v>
      </c>
      <c r="U12" s="5">
        <f t="shared" si="10"/>
        <v>1</v>
      </c>
      <c r="V12" s="5">
        <f t="shared" si="10"/>
        <v>1</v>
      </c>
      <c r="W12" s="5">
        <f t="shared" si="10"/>
        <v>1</v>
      </c>
      <c r="X12" s="5">
        <f t="shared" si="10"/>
        <v>1</v>
      </c>
      <c r="Y12" s="5">
        <f t="shared" si="10"/>
        <v>1</v>
      </c>
      <c r="Z12" s="5">
        <f t="shared" si="10"/>
        <v>1</v>
      </c>
      <c r="AA12" s="5">
        <f t="shared" si="10"/>
        <v>1</v>
      </c>
      <c r="AB12" s="5">
        <f t="shared" si="10"/>
        <v>1</v>
      </c>
      <c r="AC12" s="5">
        <f t="shared" si="10"/>
        <v>1</v>
      </c>
      <c r="AD12" s="5">
        <f t="shared" si="10"/>
        <v>1</v>
      </c>
      <c r="AE12" s="5">
        <f t="shared" si="10"/>
        <v>1</v>
      </c>
      <c r="AF12" s="5">
        <f t="shared" si="10"/>
        <v>1</v>
      </c>
      <c r="AG12" s="5">
        <f t="shared" si="10"/>
        <v>1</v>
      </c>
      <c r="AH12" s="5">
        <f t="shared" si="10"/>
        <v>1</v>
      </c>
      <c r="AI12" s="5">
        <f t="shared" si="10"/>
        <v>1</v>
      </c>
      <c r="AJ12" s="5">
        <f t="shared" si="10"/>
        <v>1</v>
      </c>
      <c r="AK12" s="5">
        <f t="shared" si="10"/>
        <v>1</v>
      </c>
      <c r="AL12" s="5">
        <f t="shared" si="10"/>
        <v>1</v>
      </c>
      <c r="AM12" s="5">
        <f t="shared" si="10"/>
        <v>1</v>
      </c>
      <c r="AN12" s="5">
        <f t="shared" si="10"/>
        <v>1</v>
      </c>
      <c r="AO12" s="5">
        <f t="shared" si="10"/>
        <v>1</v>
      </c>
      <c r="AP12" s="5">
        <f t="shared" si="10"/>
        <v>1</v>
      </c>
      <c r="AQ12" s="5">
        <f t="shared" si="10"/>
        <v>1</v>
      </c>
      <c r="AR12" s="5">
        <f t="shared" si="10"/>
        <v>1</v>
      </c>
      <c r="AS12" s="5">
        <f t="shared" si="10"/>
        <v>1</v>
      </c>
      <c r="AT12" s="5">
        <f t="shared" si="10"/>
        <v>1</v>
      </c>
      <c r="AU12" s="5">
        <f t="shared" si="10"/>
        <v>1</v>
      </c>
      <c r="AV12" s="5">
        <f t="shared" si="10"/>
        <v>1</v>
      </c>
      <c r="AW12" s="5">
        <f t="shared" si="10"/>
        <v>1</v>
      </c>
      <c r="AX12" s="5">
        <f t="shared" si="10"/>
        <v>1</v>
      </c>
      <c r="AY12" s="5">
        <f t="shared" si="10"/>
        <v>1</v>
      </c>
      <c r="AZ12" s="5">
        <f t="shared" si="10"/>
        <v>1</v>
      </c>
      <c r="BA12" s="5">
        <f t="shared" si="10"/>
        <v>1</v>
      </c>
      <c r="BB12" s="5">
        <f t="shared" si="10"/>
        <v>1</v>
      </c>
      <c r="BC12" s="5">
        <f t="shared" si="10"/>
        <v>1</v>
      </c>
      <c r="BD12" s="5">
        <f t="shared" si="10"/>
        <v>1</v>
      </c>
      <c r="BE12" s="5">
        <f t="shared" si="10"/>
        <v>1</v>
      </c>
      <c r="BF12" s="5">
        <f t="shared" si="10"/>
        <v>1</v>
      </c>
      <c r="BG12" s="5">
        <f t="shared" si="10"/>
        <v>1</v>
      </c>
      <c r="BH12" s="5">
        <f t="shared" si="10"/>
        <v>1</v>
      </c>
      <c r="BI12" s="5">
        <f t="shared" si="10"/>
        <v>1</v>
      </c>
      <c r="BJ12" s="5">
        <f t="shared" si="10"/>
        <v>1</v>
      </c>
      <c r="BK12" s="5">
        <f t="shared" si="10"/>
        <v>1</v>
      </c>
      <c r="BL12" s="5">
        <f t="shared" si="10"/>
        <v>1</v>
      </c>
      <c r="BM12" s="5">
        <f t="shared" si="10"/>
        <v>1</v>
      </c>
      <c r="BN12" s="5">
        <f t="shared" si="10"/>
        <v>1</v>
      </c>
      <c r="BO12" s="5">
        <f t="shared" si="10"/>
        <v>1</v>
      </c>
      <c r="BP12" s="5">
        <f t="shared" si="10"/>
        <v>1</v>
      </c>
      <c r="BQ12" s="5">
        <f t="shared" si="10"/>
        <v>1</v>
      </c>
      <c r="BR12" s="5">
        <f t="shared" si="10"/>
        <v>1</v>
      </c>
      <c r="BS12" s="5">
        <f t="shared" si="10"/>
        <v>1</v>
      </c>
      <c r="BT12" s="5">
        <f t="shared" si="10"/>
        <v>1</v>
      </c>
      <c r="BU12" s="5">
        <f t="shared" ref="BU12:BW12" si="11" xml:space="preserve"> $D12</f>
        <v>1</v>
      </c>
      <c r="BV12" s="5">
        <f t="shared" si="11"/>
        <v>1</v>
      </c>
      <c r="BW12" s="5">
        <f t="shared" si="11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80282</v>
      </c>
      <c r="E13" t="s">
        <v>23</v>
      </c>
      <c r="F13" t="s">
        <v>29</v>
      </c>
      <c r="G13" s="13" t="s">
        <v>36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903518</v>
      </c>
      <c r="S14" s="2">
        <f t="shared" si="12"/>
        <v>885018</v>
      </c>
      <c r="T14" s="2">
        <f t="shared" si="12"/>
        <v>881518</v>
      </c>
      <c r="U14" s="2">
        <f t="shared" si="12"/>
        <v>878018</v>
      </c>
      <c r="V14" s="2">
        <f t="shared" si="12"/>
        <v>872018</v>
      </c>
      <c r="W14" s="2">
        <f t="shared" si="12"/>
        <v>866018</v>
      </c>
      <c r="X14" s="2">
        <f t="shared" si="12"/>
        <v>860018</v>
      </c>
      <c r="Y14" s="2">
        <f t="shared" si="12"/>
        <v>859018</v>
      </c>
      <c r="Z14" s="2">
        <f t="shared" si="12"/>
        <v>858018</v>
      </c>
      <c r="AA14" s="2">
        <f t="shared" si="12"/>
        <v>857018</v>
      </c>
      <c r="AB14" s="2">
        <f t="shared" si="12"/>
        <v>856018</v>
      </c>
      <c r="AC14" s="2">
        <f t="shared" si="12"/>
        <v>855018</v>
      </c>
      <c r="AD14" s="2">
        <f t="shared" si="12"/>
        <v>854018</v>
      </c>
      <c r="AE14" s="2">
        <f t="shared" si="12"/>
        <v>853018</v>
      </c>
      <c r="AF14" s="2">
        <f t="shared" si="12"/>
        <v>852018</v>
      </c>
      <c r="AG14" s="2">
        <f t="shared" si="12"/>
        <v>851018</v>
      </c>
      <c r="AH14" s="2">
        <f t="shared" si="12"/>
        <v>850018</v>
      </c>
      <c r="AI14" s="2">
        <f t="shared" si="12"/>
        <v>849018</v>
      </c>
      <c r="AJ14" s="2">
        <f t="shared" si="12"/>
        <v>848018</v>
      </c>
      <c r="AK14" s="2">
        <f t="shared" si="12"/>
        <v>847018</v>
      </c>
      <c r="AL14" s="2">
        <f t="shared" si="12"/>
        <v>846018</v>
      </c>
      <c r="AM14" s="2">
        <f t="shared" si="12"/>
        <v>845018</v>
      </c>
      <c r="AN14" s="2">
        <f t="shared" si="12"/>
        <v>844018</v>
      </c>
      <c r="AO14" s="2">
        <f t="shared" si="12"/>
        <v>843018</v>
      </c>
      <c r="AP14" s="2">
        <f t="shared" si="12"/>
        <v>842018</v>
      </c>
      <c r="AQ14" s="2">
        <f t="shared" si="12"/>
        <v>841018</v>
      </c>
      <c r="AR14" s="2">
        <f t="shared" si="12"/>
        <v>840018</v>
      </c>
      <c r="AS14" s="2">
        <f t="shared" si="12"/>
        <v>839018</v>
      </c>
      <c r="AT14" s="2">
        <f t="shared" si="12"/>
        <v>891018</v>
      </c>
      <c r="AU14" s="2">
        <f t="shared" si="12"/>
        <v>890018</v>
      </c>
      <c r="AV14" s="2">
        <f t="shared" si="12"/>
        <v>889018</v>
      </c>
      <c r="AW14" s="2">
        <f t="shared" si="12"/>
        <v>888018</v>
      </c>
      <c r="AX14" s="2">
        <f t="shared" si="12"/>
        <v>887018</v>
      </c>
      <c r="AY14" s="2">
        <f t="shared" si="12"/>
        <v>886018</v>
      </c>
      <c r="AZ14" s="2">
        <f t="shared" si="12"/>
        <v>885018</v>
      </c>
      <c r="BA14" s="2">
        <f t="shared" si="12"/>
        <v>884018</v>
      </c>
      <c r="BB14" s="2">
        <f t="shared" si="12"/>
        <v>883018</v>
      </c>
      <c r="BC14" s="2">
        <f t="shared" si="12"/>
        <v>882018</v>
      </c>
      <c r="BD14" s="2">
        <f t="shared" si="12"/>
        <v>881018</v>
      </c>
      <c r="BE14" s="2">
        <f t="shared" si="12"/>
        <v>880018</v>
      </c>
      <c r="BF14" s="2">
        <f t="shared" si="12"/>
        <v>879018</v>
      </c>
      <c r="BG14" s="2">
        <f t="shared" si="12"/>
        <v>878018</v>
      </c>
      <c r="BH14" s="2">
        <f t="shared" si="12"/>
        <v>877018</v>
      </c>
      <c r="BI14" s="2">
        <f t="shared" si="12"/>
        <v>876018</v>
      </c>
      <c r="BJ14" s="2">
        <f t="shared" si="12"/>
        <v>875018</v>
      </c>
      <c r="BK14" s="2">
        <f t="shared" si="12"/>
        <v>874018</v>
      </c>
      <c r="BL14" s="2">
        <f t="shared" si="12"/>
        <v>873018</v>
      </c>
      <c r="BM14" s="2">
        <f t="shared" si="12"/>
        <v>872018</v>
      </c>
      <c r="BN14" s="2">
        <f t="shared" si="12"/>
        <v>871018</v>
      </c>
      <c r="BO14" s="2">
        <f t="shared" si="12"/>
        <v>870018</v>
      </c>
      <c r="BP14" s="2">
        <f t="shared" si="12"/>
        <v>869018</v>
      </c>
      <c r="BQ14" s="2">
        <f t="shared" si="12"/>
        <v>868018</v>
      </c>
      <c r="BR14" s="2">
        <f t="shared" si="12"/>
        <v>867018</v>
      </c>
      <c r="BS14" s="2">
        <f t="shared" si="12"/>
        <v>866018</v>
      </c>
      <c r="BT14" s="2">
        <f t="shared" si="12"/>
        <v>865018</v>
      </c>
      <c r="BU14" s="2">
        <f t="shared" si="12"/>
        <v>864018</v>
      </c>
      <c r="BV14" s="2">
        <f t="shared" ref="BV14:BW14" si="13">$D14 - BV12*SUM(BV7:BV11)</f>
        <v>863018</v>
      </c>
      <c r="BW14" s="2">
        <f t="shared" si="13"/>
        <v>862018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32014.92666666667</v>
      </c>
      <c r="T15" s="2">
        <f t="shared" si="15"/>
        <v>31498.653333333335</v>
      </c>
      <c r="U15" s="2">
        <f t="shared" si="15"/>
        <v>31028.533333333336</v>
      </c>
      <c r="V15" s="2">
        <f t="shared" si="15"/>
        <v>30512.260000000002</v>
      </c>
      <c r="W15" s="2">
        <f t="shared" si="15"/>
        <v>30037.08</v>
      </c>
      <c r="X15" s="2">
        <f t="shared" si="15"/>
        <v>29536.906666666669</v>
      </c>
      <c r="Y15" s="2">
        <f t="shared" si="15"/>
        <v>29061.573333333337</v>
      </c>
      <c r="Z15" s="2">
        <f t="shared" si="15"/>
        <v>28589.000000000004</v>
      </c>
      <c r="AA15" s="2">
        <f t="shared" si="15"/>
        <v>28158.133333333335</v>
      </c>
      <c r="AB15" s="2">
        <f t="shared" si="15"/>
        <v>27868.94666666667</v>
      </c>
      <c r="AC15" s="2">
        <f t="shared" si="15"/>
        <v>29061.573333333337</v>
      </c>
      <c r="AD15" s="2">
        <f t="shared" si="15"/>
        <v>29984.94666666667</v>
      </c>
      <c r="AE15" s="2">
        <f t="shared" si="15"/>
        <v>30781.206666666669</v>
      </c>
      <c r="AF15" s="2">
        <f t="shared" si="15"/>
        <v>31359.42666666667</v>
      </c>
      <c r="AG15" s="2">
        <f t="shared" si="15"/>
        <v>31872.633333333335</v>
      </c>
      <c r="AH15" s="2">
        <f t="shared" si="15"/>
        <v>32369.58666666667</v>
      </c>
      <c r="AI15" s="2">
        <f t="shared" si="15"/>
        <v>32790.640000000007</v>
      </c>
      <c r="AJ15" s="2">
        <f t="shared" si="15"/>
        <v>33107.273333333338</v>
      </c>
      <c r="AK15" s="2">
        <f t="shared" si="15"/>
        <v>33385.420000000006</v>
      </c>
      <c r="AL15" s="2">
        <f t="shared" si="15"/>
        <v>33643.786666666667</v>
      </c>
      <c r="AM15" s="2">
        <f t="shared" si="15"/>
        <v>33877.926666666674</v>
      </c>
      <c r="AN15" s="2">
        <f t="shared" si="15"/>
        <v>34063.153333333335</v>
      </c>
      <c r="AO15" s="2">
        <f t="shared" si="15"/>
        <v>34244.85333333334</v>
      </c>
      <c r="AP15" s="2">
        <f t="shared" si="15"/>
        <v>34398.03333333334</v>
      </c>
      <c r="AQ15" s="2">
        <f t="shared" si="15"/>
        <v>34583.873333333337</v>
      </c>
      <c r="AR15" s="2">
        <f t="shared" si="15"/>
        <v>34739.966666666667</v>
      </c>
      <c r="AS15" s="2">
        <f t="shared" si="15"/>
        <v>34865.700000000004</v>
      </c>
      <c r="AT15" s="2">
        <f t="shared" si="15"/>
        <v>35023.786666666667</v>
      </c>
      <c r="AU15" s="2">
        <f t="shared" si="15"/>
        <v>35214.380000000005</v>
      </c>
      <c r="AV15" s="2">
        <f t="shared" si="15"/>
        <v>35439.320000000007</v>
      </c>
      <c r="AW15" s="2">
        <f t="shared" si="15"/>
        <v>35601.700000000004</v>
      </c>
      <c r="AX15" s="2">
        <f t="shared" si="15"/>
        <v>35798.273333333338</v>
      </c>
      <c r="AY15" s="2">
        <f t="shared" si="15"/>
        <v>35963.72</v>
      </c>
      <c r="AZ15" s="2">
        <f t="shared" si="15"/>
        <v>36130.393333333341</v>
      </c>
      <c r="BA15" s="2">
        <f t="shared" si="15"/>
        <v>36298.600000000006</v>
      </c>
      <c r="BB15" s="2">
        <f t="shared" si="15"/>
        <v>36433.993333333339</v>
      </c>
      <c r="BC15" s="2">
        <f t="shared" si="15"/>
        <v>36570.306666666671</v>
      </c>
      <c r="BD15" s="2">
        <f t="shared" si="15"/>
        <v>36708.613333333335</v>
      </c>
      <c r="BE15" s="2">
        <f t="shared" si="15"/>
        <v>36846.613333333335</v>
      </c>
      <c r="BF15" s="2">
        <f t="shared" si="15"/>
        <v>36950.726666666669</v>
      </c>
      <c r="BG15" s="2">
        <f t="shared" si="15"/>
        <v>37090.106666666674</v>
      </c>
      <c r="BH15" s="2">
        <f t="shared" si="15"/>
        <v>37195.293333333335</v>
      </c>
      <c r="BI15" s="2">
        <f t="shared" si="15"/>
        <v>37300.94</v>
      </c>
      <c r="BJ15" s="2">
        <f t="shared" si="15"/>
        <v>37371.473333333335</v>
      </c>
      <c r="BK15" s="2">
        <f t="shared" si="15"/>
        <v>37477.886666666673</v>
      </c>
      <c r="BL15" s="2">
        <f t="shared" si="15"/>
        <v>37584.76</v>
      </c>
      <c r="BM15" s="2">
        <f t="shared" si="15"/>
        <v>37656.21333333334</v>
      </c>
      <c r="BN15" s="2">
        <f t="shared" si="15"/>
        <v>37727.973333333335</v>
      </c>
      <c r="BO15" s="2">
        <f t="shared" si="15"/>
        <v>37799.886666666673</v>
      </c>
      <c r="BP15" s="2">
        <f t="shared" si="15"/>
        <v>37908.140000000007</v>
      </c>
      <c r="BQ15" s="2">
        <f t="shared" si="15"/>
        <v>37980.513333333336</v>
      </c>
      <c r="BR15" s="2">
        <f t="shared" si="15"/>
        <v>38053.193333333336</v>
      </c>
      <c r="BS15" s="2">
        <f t="shared" si="15"/>
        <v>38089.53333333334</v>
      </c>
      <c r="BT15" s="2">
        <f t="shared" si="15"/>
        <v>38162.520000000004</v>
      </c>
      <c r="BU15" s="2">
        <f t="shared" si="15"/>
        <v>38235.660000000003</v>
      </c>
      <c r="BV15" s="2">
        <f t="shared" si="15"/>
        <v>38272.306666666671</v>
      </c>
      <c r="BW15" s="2">
        <f t="shared" si="15"/>
        <v>38345.906666666669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9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9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v>450000</v>
      </c>
      <c r="AC17" s="2">
        <v>450000</v>
      </c>
      <c r="AD17" s="2">
        <v>450000</v>
      </c>
      <c r="AE17" s="2">
        <v>450000</v>
      </c>
      <c r="AF17" s="2">
        <v>450000</v>
      </c>
      <c r="AG17" s="2">
        <v>450000</v>
      </c>
      <c r="AH17" s="2">
        <v>450000</v>
      </c>
      <c r="AI17" s="2">
        <v>450000</v>
      </c>
      <c r="AJ17" s="2">
        <v>450000</v>
      </c>
      <c r="AK17" s="2">
        <v>450000</v>
      </c>
      <c r="AL17" s="2">
        <v>450000</v>
      </c>
      <c r="AM17" s="2">
        <v>450000</v>
      </c>
      <c r="AN17" s="2">
        <v>450000</v>
      </c>
      <c r="AO17" s="2">
        <v>450000</v>
      </c>
      <c r="AP17" s="2">
        <v>450000</v>
      </c>
      <c r="AQ17" s="2">
        <v>450000</v>
      </c>
      <c r="AR17" s="2">
        <v>450000</v>
      </c>
      <c r="AS17" s="2">
        <v>450000</v>
      </c>
      <c r="AT17" s="2">
        <v>450000</v>
      </c>
      <c r="AU17" s="2">
        <v>450000</v>
      </c>
      <c r="AV17" s="2">
        <v>450000</v>
      </c>
      <c r="AW17" s="2">
        <v>450000</v>
      </c>
      <c r="AX17" s="2">
        <v>450000</v>
      </c>
      <c r="AY17" s="2">
        <v>450000</v>
      </c>
      <c r="AZ17" s="2">
        <v>450000</v>
      </c>
      <c r="BA17" s="2">
        <v>450000</v>
      </c>
      <c r="BB17" s="2">
        <v>450000</v>
      </c>
      <c r="BC17" s="2">
        <v>450000</v>
      </c>
      <c r="BD17" s="2">
        <v>450000</v>
      </c>
      <c r="BE17" s="2">
        <v>450000</v>
      </c>
      <c r="BF17" s="2">
        <v>450000</v>
      </c>
      <c r="BG17" s="2">
        <v>450000</v>
      </c>
      <c r="BH17" s="2">
        <v>450000</v>
      </c>
      <c r="BI17" s="2">
        <v>450000</v>
      </c>
      <c r="BJ17" s="2">
        <v>450000</v>
      </c>
      <c r="BK17" s="2">
        <v>450000</v>
      </c>
      <c r="BL17" s="2">
        <v>450000</v>
      </c>
      <c r="BM17" s="2">
        <v>450000</v>
      </c>
      <c r="BN17" s="2">
        <v>450000</v>
      </c>
      <c r="BO17" s="2">
        <v>450000</v>
      </c>
      <c r="BP17" s="2">
        <v>450000</v>
      </c>
      <c r="BQ17" s="2">
        <v>450000</v>
      </c>
      <c r="BR17" s="2">
        <v>450000</v>
      </c>
      <c r="BS17" s="2">
        <v>450000</v>
      </c>
      <c r="BT17" s="2">
        <v>450000</v>
      </c>
      <c r="BU17" s="2">
        <v>450000</v>
      </c>
      <c r="BV17" s="2">
        <v>450000</v>
      </c>
      <c r="BW17" s="2">
        <v>450000</v>
      </c>
    </row>
    <row r="18" spans="1:75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G18" s="13" t="s">
        <v>56</v>
      </c>
      <c r="H18" s="2">
        <f t="shared" ref="H18:W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f t="shared" si="18"/>
        <v>0</v>
      </c>
      <c r="S18" s="2">
        <f t="shared" si="18"/>
        <v>0</v>
      </c>
      <c r="T18" s="2">
        <f t="shared" si="18"/>
        <v>0</v>
      </c>
      <c r="U18" s="2">
        <f t="shared" si="18"/>
        <v>0</v>
      </c>
      <c r="V18" s="2">
        <f t="shared" si="18"/>
        <v>0</v>
      </c>
      <c r="W18" s="2">
        <f t="shared" si="18"/>
        <v>0</v>
      </c>
      <c r="X18" s="2">
        <f t="shared" si="16"/>
        <v>0</v>
      </c>
      <c r="Y18" s="2">
        <f t="shared" si="17"/>
        <v>0</v>
      </c>
      <c r="Z18" s="2">
        <f t="shared" si="17"/>
        <v>0</v>
      </c>
      <c r="AA18" s="2">
        <f t="shared" si="17"/>
        <v>0</v>
      </c>
      <c r="AB18" s="2">
        <f t="shared" si="17"/>
        <v>0</v>
      </c>
      <c r="AC18" s="2">
        <f t="shared" si="17"/>
        <v>0</v>
      </c>
      <c r="AD18" s="2">
        <f t="shared" si="17"/>
        <v>0</v>
      </c>
      <c r="AE18" s="2">
        <f t="shared" si="17"/>
        <v>0</v>
      </c>
      <c r="AF18" s="2">
        <f t="shared" si="17"/>
        <v>0</v>
      </c>
      <c r="AG18" s="2">
        <f t="shared" si="17"/>
        <v>0</v>
      </c>
      <c r="AH18" s="2">
        <f t="shared" si="17"/>
        <v>0</v>
      </c>
      <c r="AI18" s="2">
        <f t="shared" si="17"/>
        <v>0</v>
      </c>
      <c r="AJ18" s="2">
        <f t="shared" si="17"/>
        <v>0</v>
      </c>
      <c r="AK18" s="2">
        <f t="shared" si="17"/>
        <v>0</v>
      </c>
      <c r="AL18" s="2">
        <f t="shared" si="17"/>
        <v>0</v>
      </c>
      <c r="AM18" s="2">
        <f t="shared" si="17"/>
        <v>0</v>
      </c>
      <c r="AN18" s="2">
        <f t="shared" si="17"/>
        <v>0</v>
      </c>
      <c r="AO18" s="2">
        <f t="shared" si="17"/>
        <v>0</v>
      </c>
      <c r="AP18" s="2">
        <f t="shared" si="17"/>
        <v>0</v>
      </c>
      <c r="AQ18" s="2">
        <f t="shared" si="17"/>
        <v>0</v>
      </c>
      <c r="AR18" s="2">
        <f t="shared" si="17"/>
        <v>0</v>
      </c>
      <c r="AS18" s="2">
        <f t="shared" si="17"/>
        <v>0</v>
      </c>
      <c r="AT18" s="2">
        <f t="shared" si="17"/>
        <v>0</v>
      </c>
      <c r="AU18" s="2">
        <f t="shared" si="17"/>
        <v>0</v>
      </c>
      <c r="AV18" s="2">
        <f t="shared" si="17"/>
        <v>0</v>
      </c>
      <c r="AW18" s="2">
        <f t="shared" si="17"/>
        <v>0</v>
      </c>
      <c r="AX18" s="2">
        <f t="shared" si="17"/>
        <v>0</v>
      </c>
      <c r="AY18" s="2">
        <f t="shared" si="17"/>
        <v>0</v>
      </c>
      <c r="AZ18" s="2">
        <f t="shared" si="17"/>
        <v>0</v>
      </c>
      <c r="BA18" s="2">
        <f t="shared" si="17"/>
        <v>0</v>
      </c>
      <c r="BB18" s="2">
        <f t="shared" si="17"/>
        <v>0</v>
      </c>
      <c r="BC18" s="2">
        <f t="shared" si="17"/>
        <v>0</v>
      </c>
      <c r="BD18" s="2">
        <f t="shared" si="17"/>
        <v>0</v>
      </c>
      <c r="BE18" s="2">
        <f t="shared" si="17"/>
        <v>0</v>
      </c>
      <c r="BF18" s="2">
        <f t="shared" si="17"/>
        <v>0</v>
      </c>
      <c r="BG18" s="2">
        <f t="shared" si="17"/>
        <v>0</v>
      </c>
      <c r="BH18" s="2">
        <f t="shared" si="17"/>
        <v>0</v>
      </c>
      <c r="BI18" s="2">
        <f t="shared" si="17"/>
        <v>0</v>
      </c>
      <c r="BJ18" s="2">
        <f t="shared" si="17"/>
        <v>0</v>
      </c>
      <c r="BK18" s="2">
        <f t="shared" si="17"/>
        <v>0</v>
      </c>
      <c r="BL18" s="2">
        <f t="shared" si="17"/>
        <v>0</v>
      </c>
      <c r="BM18" s="2">
        <f t="shared" si="17"/>
        <v>0</v>
      </c>
      <c r="BN18" s="2">
        <f t="shared" si="17"/>
        <v>0</v>
      </c>
      <c r="BO18" s="2">
        <f t="shared" si="17"/>
        <v>0</v>
      </c>
      <c r="BP18" s="2">
        <f t="shared" si="17"/>
        <v>0</v>
      </c>
      <c r="BQ18" s="2">
        <f t="shared" si="17"/>
        <v>0</v>
      </c>
      <c r="BR18" s="2">
        <f t="shared" si="17"/>
        <v>0</v>
      </c>
      <c r="BS18" s="2">
        <f t="shared" si="17"/>
        <v>0</v>
      </c>
      <c r="BT18" s="2">
        <f t="shared" si="17"/>
        <v>0</v>
      </c>
      <c r="BU18" s="2">
        <f t="shared" si="17"/>
        <v>0</v>
      </c>
      <c r="BV18" s="2">
        <f t="shared" si="17"/>
        <v>0</v>
      </c>
      <c r="BW18" s="2">
        <f t="shared" si="17"/>
        <v>0</v>
      </c>
    </row>
    <row r="19" spans="1:75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G19" s="13" t="s">
        <v>59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f t="shared" si="18"/>
        <v>0</v>
      </c>
      <c r="S19" s="2">
        <f t="shared" si="18"/>
        <v>0</v>
      </c>
      <c r="T19" s="2">
        <f t="shared" si="18"/>
        <v>0</v>
      </c>
      <c r="U19" s="2">
        <f t="shared" si="18"/>
        <v>0</v>
      </c>
      <c r="V19" s="2">
        <f t="shared" si="18"/>
        <v>0</v>
      </c>
      <c r="W19" s="2">
        <f t="shared" si="18"/>
        <v>0</v>
      </c>
      <c r="X19" s="2">
        <f t="shared" si="16"/>
        <v>0</v>
      </c>
      <c r="Y19" s="2">
        <f t="shared" si="17"/>
        <v>0</v>
      </c>
      <c r="Z19" s="2">
        <f t="shared" si="17"/>
        <v>0</v>
      </c>
      <c r="AA19" s="2">
        <f t="shared" si="17"/>
        <v>0</v>
      </c>
      <c r="AB19" s="2">
        <f t="shared" si="17"/>
        <v>0</v>
      </c>
      <c r="AC19" s="2">
        <f t="shared" si="17"/>
        <v>0</v>
      </c>
      <c r="AD19" s="2">
        <f t="shared" si="17"/>
        <v>0</v>
      </c>
      <c r="AE19" s="2">
        <f t="shared" si="17"/>
        <v>0</v>
      </c>
      <c r="AF19" s="2">
        <f t="shared" si="17"/>
        <v>0</v>
      </c>
      <c r="AG19" s="2">
        <f t="shared" si="17"/>
        <v>0</v>
      </c>
      <c r="AH19" s="2">
        <f t="shared" si="17"/>
        <v>0</v>
      </c>
      <c r="AI19" s="2">
        <f t="shared" si="17"/>
        <v>0</v>
      </c>
      <c r="AJ19" s="2">
        <f t="shared" si="17"/>
        <v>0</v>
      </c>
      <c r="AK19" s="2">
        <f t="shared" si="17"/>
        <v>0</v>
      </c>
      <c r="AL19" s="2">
        <f t="shared" si="17"/>
        <v>0</v>
      </c>
      <c r="AM19" s="2">
        <f t="shared" si="17"/>
        <v>0</v>
      </c>
      <c r="AN19" s="2">
        <f t="shared" si="17"/>
        <v>0</v>
      </c>
      <c r="AO19" s="2">
        <f t="shared" si="17"/>
        <v>0</v>
      </c>
      <c r="AP19" s="2">
        <f t="shared" si="17"/>
        <v>0</v>
      </c>
      <c r="AQ19" s="2">
        <f t="shared" si="17"/>
        <v>0</v>
      </c>
      <c r="AR19" s="2">
        <f t="shared" si="17"/>
        <v>0</v>
      </c>
      <c r="AS19" s="2">
        <f t="shared" si="17"/>
        <v>0</v>
      </c>
      <c r="AT19" s="2">
        <f t="shared" si="17"/>
        <v>0</v>
      </c>
      <c r="AU19" s="2">
        <f t="shared" si="17"/>
        <v>0</v>
      </c>
      <c r="AV19" s="2">
        <f t="shared" si="17"/>
        <v>0</v>
      </c>
      <c r="AW19" s="2">
        <f t="shared" si="17"/>
        <v>0</v>
      </c>
      <c r="AX19" s="2">
        <f t="shared" si="17"/>
        <v>0</v>
      </c>
      <c r="AY19" s="2">
        <f t="shared" si="17"/>
        <v>0</v>
      </c>
      <c r="AZ19" s="2">
        <f t="shared" si="17"/>
        <v>0</v>
      </c>
      <c r="BA19" s="2">
        <f t="shared" si="17"/>
        <v>0</v>
      </c>
      <c r="BB19" s="2">
        <f t="shared" si="17"/>
        <v>0</v>
      </c>
      <c r="BC19" s="2">
        <f t="shared" si="17"/>
        <v>0</v>
      </c>
      <c r="BD19" s="2">
        <f t="shared" si="17"/>
        <v>0</v>
      </c>
      <c r="BE19" s="2">
        <f t="shared" si="17"/>
        <v>0</v>
      </c>
      <c r="BF19" s="2">
        <f t="shared" si="17"/>
        <v>0</v>
      </c>
      <c r="BG19" s="2">
        <f t="shared" si="17"/>
        <v>0</v>
      </c>
      <c r="BH19" s="2">
        <f t="shared" si="17"/>
        <v>0</v>
      </c>
      <c r="BI19" s="2">
        <f t="shared" si="17"/>
        <v>0</v>
      </c>
      <c r="BJ19" s="2">
        <f t="shared" si="17"/>
        <v>0</v>
      </c>
      <c r="BK19" s="2">
        <f t="shared" si="17"/>
        <v>0</v>
      </c>
      <c r="BL19" s="2">
        <f t="shared" si="17"/>
        <v>0</v>
      </c>
      <c r="BM19" s="2">
        <f t="shared" si="17"/>
        <v>0</v>
      </c>
      <c r="BN19" s="2">
        <f t="shared" si="17"/>
        <v>0</v>
      </c>
      <c r="BO19" s="2">
        <f t="shared" si="17"/>
        <v>0</v>
      </c>
      <c r="BP19" s="2">
        <f t="shared" si="17"/>
        <v>0</v>
      </c>
      <c r="BQ19" s="2">
        <f t="shared" si="17"/>
        <v>0</v>
      </c>
      <c r="BR19" s="2">
        <f t="shared" si="17"/>
        <v>0</v>
      </c>
      <c r="BS19" s="2">
        <f t="shared" si="17"/>
        <v>0</v>
      </c>
      <c r="BT19" s="2">
        <f t="shared" si="17"/>
        <v>0</v>
      </c>
      <c r="BU19" s="2">
        <f t="shared" si="17"/>
        <v>0</v>
      </c>
      <c r="BV19" s="2">
        <f t="shared" si="17"/>
        <v>0</v>
      </c>
      <c r="BW19" s="2">
        <f t="shared" si="17"/>
        <v>0</v>
      </c>
    </row>
    <row r="20" spans="1:75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1243144.7619050136</v>
      </c>
      <c r="K20" s="2">
        <f xml:space="preserve"> $D20 / 12 * K4 * LOOKUP(K$23,'Evaporation Rate Reduction'!$A4:$A64,'Evaporation Rate Reduction'!$C4:$C64)</f>
        <v>1235441.0672455025</v>
      </c>
      <c r="L20" s="2">
        <f xml:space="preserve"> $D20 / 12 * L4 * LOOKUP(L$23,'Evaporation Rate Reduction'!$A4:$A64,'Evaporation Rate Reduction'!$C4:$C64)</f>
        <v>1221661.2098018159</v>
      </c>
      <c r="M20" s="2">
        <f xml:space="preserve"> $D20 / 12 * M4 * LOOKUP(M$23,'Evaporation Rate Reduction'!$A4:$A64,'Evaporation Rate Reduction'!$C4:$C64)</f>
        <v>1209046.5460613959</v>
      </c>
      <c r="N20" s="2">
        <f xml:space="preserve"> $D20 / 12 * N4 * LOOKUP(N$23,'Evaporation Rate Reduction'!$A4:$A64,'Evaporation Rate Reduction'!$C4:$C64)</f>
        <v>1206237.7474156369</v>
      </c>
      <c r="O20" s="2">
        <f xml:space="preserve"> $D20 / 12 * O4 * LOOKUP(O$23,'Evaporation Rate Reduction'!$A4:$A64,'Evaporation Rate Reduction'!$C4:$C64)</f>
        <v>1204769.6376698262</v>
      </c>
      <c r="P20" s="2">
        <f xml:space="preserve"> $D20 / 12 * P4 * LOOKUP(P$23,'Evaporation Rate Reduction'!$A4:$A64,'Evaporation Rate Reduction'!$C4:$C64)</f>
        <v>1199137.0025646854</v>
      </c>
      <c r="Q20" s="2">
        <f xml:space="preserve"> $D20 / 12 * Q4 * LOOKUP(Q$23,'Evaporation Rate Reduction'!$A4:$A64,'Evaporation Rate Reduction'!$C4:$C64)</f>
        <v>1186448.9766530425</v>
      </c>
      <c r="R20" s="2">
        <f xml:space="preserve"> $D20 / 12 * R4 * LOOKUP(R$23,'Evaporation Rate Reduction'!$A4:$A64,'Evaporation Rate Reduction'!$C4:$C64)</f>
        <v>1166036.3832982369</v>
      </c>
      <c r="S20" s="2">
        <f xml:space="preserve"> $D20 / 12 * S4 * LOOKUP(S$23,'Evaporation Rate Reduction'!$A4:$A64,'Evaporation Rate Reduction'!$C4:$C64)</f>
        <v>1145970.2544045337</v>
      </c>
      <c r="T20" s="2">
        <f xml:space="preserve"> $D20 / 12 * T4 * LOOKUP(T$23,'Evaporation Rate Reduction'!$A4:$A64,'Evaporation Rate Reduction'!$C4:$C64)</f>
        <v>1122297.6166765813</v>
      </c>
      <c r="U20" s="2">
        <f xml:space="preserve"> $D20 / 12 * U4 * LOOKUP(U$23,'Evaporation Rate Reduction'!$A4:$A64,'Evaporation Rate Reduction'!$C4:$C64)</f>
        <v>1100494.3932840244</v>
      </c>
      <c r="V20" s="2">
        <f xml:space="preserve"> $D20 / 12 * V4 * LOOKUP(V$23,'Evaporation Rate Reduction'!$A4:$A64,'Evaporation Rate Reduction'!$C4:$C64)</f>
        <v>1082183.6370961054</v>
      </c>
      <c r="W20" s="2">
        <f xml:space="preserve"> $D20 / 12 * W4 * LOOKUP(W$23,'Evaporation Rate Reduction'!$A4:$A64,'Evaporation Rate Reduction'!$C4:$C64)</f>
        <v>1060498.8576459943</v>
      </c>
      <c r="X20" s="2">
        <f xml:space="preserve"> $D20 / 12 * X4 * LOOKUP(X$23,'Evaporation Rate Reduction'!$A4:$A64,'Evaporation Rate Reduction'!$C4:$C64)</f>
        <v>1038146.9835667213</v>
      </c>
      <c r="Y20" s="2">
        <f xml:space="preserve"> $D20 / 12 * Y4 * LOOKUP(Y$23,'Evaporation Rate Reduction'!$A4:$A64,'Evaporation Rate Reduction'!$C4:$C64)</f>
        <v>1021440.2284634319</v>
      </c>
      <c r="Z20" s="2">
        <f xml:space="preserve"> $D20 / 12 * Z4 * LOOKUP(Z$23,'Evaporation Rate Reduction'!$A4:$A64,'Evaporation Rate Reduction'!$C4:$C64)</f>
        <v>1000344.6070134671</v>
      </c>
      <c r="AA20" s="2">
        <f xml:space="preserve"> $D20 / 12 * AA4 * LOOKUP(AA$23,'Evaporation Rate Reduction'!$A4:$A64,'Evaporation Rate Reduction'!$C4:$C64)</f>
        <v>980904.92501469201</v>
      </c>
      <c r="AB20" s="2">
        <f xml:space="preserve"> $D20 / 12 * AB4 * LOOKUP(AB$23,'Evaporation Rate Reduction'!$A4:$A64,'Evaporation Rate Reduction'!$C4:$C64)</f>
        <v>970830.93956175307</v>
      </c>
      <c r="AC20" s="2">
        <f xml:space="preserve"> $D20 / 12 * AC4 * LOOKUP(AC$23,'Evaporation Rate Reduction'!$A4:$A64,'Evaporation Rate Reduction'!$C4:$C64)</f>
        <v>1016880.2041108955</v>
      </c>
      <c r="AD20" s="2">
        <f xml:space="preserve"> $D20 / 12 * AD4 * LOOKUP(AD$23,'Evaporation Rate Reduction'!$A4:$A64,'Evaporation Rate Reduction'!$C4:$C64)</f>
        <v>1049189.5375699201</v>
      </c>
      <c r="AE20" s="2">
        <f xml:space="preserve"> $D20 / 12 * AE4 * LOOKUP(AE$23,'Evaporation Rate Reduction'!$A4:$A64,'Evaporation Rate Reduction'!$C4:$C64)</f>
        <v>1081880.957006461</v>
      </c>
      <c r="AF20" s="2">
        <f xml:space="preserve"> $D20 / 12 * AF4 * LOOKUP(AF$23,'Evaporation Rate Reduction'!$A4:$A64,'Evaporation Rate Reduction'!$C4:$C64)</f>
        <v>1102203.9161982366</v>
      </c>
      <c r="AG20" s="2">
        <f xml:space="preserve"> $D20 / 12 * AG4 * LOOKUP(AG$23,'Evaporation Rate Reduction'!$A4:$A64,'Evaporation Rate Reduction'!$C4:$C64)</f>
        <v>1120241.8224339492</v>
      </c>
      <c r="AH20" s="2">
        <f xml:space="preserve"> $D20 / 12 * AH4 * LOOKUP(AH$23,'Evaporation Rate Reduction'!$A4:$A64,'Evaporation Rate Reduction'!$C4:$C64)</f>
        <v>1137708.4654306464</v>
      </c>
      <c r="AI20" s="2">
        <f xml:space="preserve"> $D20 / 12 * AI4 * LOOKUP(AI$23,'Evaporation Rate Reduction'!$A4:$A64,'Evaporation Rate Reduction'!$C4:$C64)</f>
        <v>1152507.4168866568</v>
      </c>
      <c r="AJ20" s="2">
        <f xml:space="preserve"> $D20 / 12 * AJ4 * LOOKUP(AJ$23,'Evaporation Rate Reduction'!$A4:$A64,'Evaporation Rate Reduction'!$C4:$C64)</f>
        <v>1163636.2714957835</v>
      </c>
      <c r="AK20" s="2">
        <f xml:space="preserve"> $D20 / 12 * AK4 * LOOKUP(AK$23,'Evaporation Rate Reduction'!$A4:$A64,'Evaporation Rate Reduction'!$C4:$C64)</f>
        <v>1173412.4178691276</v>
      </c>
      <c r="AL20" s="2">
        <f xml:space="preserve"> $D20 / 12 * AL4 * LOOKUP(AL$23,'Evaporation Rate Reduction'!$A4:$A64,'Evaporation Rate Reduction'!$C4:$C64)</f>
        <v>1182493.3476591413</v>
      </c>
      <c r="AM20" s="2">
        <f xml:space="preserve"> $D20 / 12 * AM4 * LOOKUP(AM$23,'Evaporation Rate Reduction'!$A4:$A64,'Evaporation Rate Reduction'!$C4:$C64)</f>
        <v>1190722.7718664713</v>
      </c>
      <c r="AN20" s="2">
        <f xml:space="preserve"> $D20 / 12 * AN4 * LOOKUP(AN$23,'Evaporation Rate Reduction'!$A4:$A64,'Evaporation Rate Reduction'!$C4:$C64)</f>
        <v>1191888.1994778693</v>
      </c>
      <c r="AO20" s="2">
        <f xml:space="preserve"> $D20 / 12 * AO4 * LOOKUP(AO$23,'Evaporation Rate Reduction'!$A4:$A64,'Evaporation Rate Reduction'!$C4:$C64)</f>
        <v>1198245.9809705536</v>
      </c>
      <c r="AP20" s="2">
        <f xml:space="preserve"> $D20 / 12 * AP4 * LOOKUP(AP$23,'Evaporation Rate Reduction'!$A4:$A64,'Evaporation Rate Reduction'!$C4:$C64)</f>
        <v>1203605.8322036264</v>
      </c>
      <c r="AQ20" s="2">
        <f xml:space="preserve"> $D20 / 12 * AQ4 * LOOKUP(AQ$23,'Evaporation Rate Reduction'!$A4:$A64,'Evaporation Rate Reduction'!$C4:$C64)</f>
        <v>1210108.4745404478</v>
      </c>
      <c r="AR20" s="2">
        <f xml:space="preserve"> $D20 / 12 * AR4 * LOOKUP(AR$23,'Evaporation Rate Reduction'!$A4:$A64,'Evaporation Rate Reduction'!$C4:$C64)</f>
        <v>1215570.2648860617</v>
      </c>
      <c r="AS20" s="2">
        <f xml:space="preserve"> $D20 / 12 * AS4 * LOOKUP(AS$23,'Evaporation Rate Reduction'!$A4:$A64,'Evaporation Rate Reduction'!$C4:$C64)</f>
        <v>1219969.74237467</v>
      </c>
      <c r="AT20" s="2">
        <f xml:space="preserve"> $D20 / 12 * AT4 * LOOKUP(AT$23,'Evaporation Rate Reduction'!$A4:$A64,'Evaporation Rate Reduction'!$C4:$C64)</f>
        <v>1220073.9455029182</v>
      </c>
      <c r="AU20" s="2">
        <f xml:space="preserve"> $D20 / 12 * AU4 * LOOKUP(AU$23,'Evaporation Rate Reduction'!$A4:$A64,'Evaporation Rate Reduction'!$C4:$C64)</f>
        <v>1226713.3749398233</v>
      </c>
      <c r="AV20" s="2">
        <f xml:space="preserve"> $D20 / 12 * AV4 * LOOKUP(AV$23,'Evaporation Rate Reduction'!$A4:$A64,'Evaporation Rate Reduction'!$C4:$C64)</f>
        <v>1234549.2904538538</v>
      </c>
      <c r="AW20" s="2">
        <f xml:space="preserve"> $D20 / 12 * AW4 * LOOKUP(AW$23,'Evaporation Rate Reduction'!$A4:$A64,'Evaporation Rate Reduction'!$C4:$C64)</f>
        <v>1240205.8920416916</v>
      </c>
      <c r="AX20" s="2">
        <f xml:space="preserve"> $D20 / 12 * AX4 * LOOKUP(AX$23,'Evaporation Rate Reduction'!$A4:$A64,'Evaporation Rate Reduction'!$C4:$C64)</f>
        <v>1247053.6382509535</v>
      </c>
      <c r="AY20" s="2">
        <f xml:space="preserve"> $D20 / 12 * AY4 * LOOKUP(AY$23,'Evaporation Rate Reduction'!$A4:$A64,'Evaporation Rate Reduction'!$C4:$C64)</f>
        <v>1252817.0689528205</v>
      </c>
      <c r="AZ20" s="2">
        <f xml:space="preserve"> $D20 / 12 * AZ4 * LOOKUP(AZ$23,'Evaporation Rate Reduction'!$A4:$A64,'Evaporation Rate Reduction'!$C4:$C64)</f>
        <v>1258623.2313002991</v>
      </c>
      <c r="BA20" s="2">
        <f xml:space="preserve"> $D20 / 12 * BA4 * LOOKUP(BA$23,'Evaporation Rate Reduction'!$A4:$A64,'Evaporation Rate Reduction'!$C4:$C64)</f>
        <v>1264482.8082047922</v>
      </c>
      <c r="BB20" s="2">
        <f xml:space="preserve"> $D20 / 12 * BB4 * LOOKUP(BB$23,'Evaporation Rate Reduction'!$A4:$A64,'Evaporation Rate Reduction'!$C4:$C64)</f>
        <v>1269199.3135891745</v>
      </c>
      <c r="BC20" s="2">
        <f xml:space="preserve"> $D20 / 12 * BC4 * LOOKUP(BC$23,'Evaporation Rate Reduction'!$A4:$A64,'Evaporation Rate Reduction'!$C4:$C64)</f>
        <v>1268351.5454453814</v>
      </c>
      <c r="BD20" s="2">
        <f xml:space="preserve"> $D20 / 12 * BD4 * LOOKUP(BD$23,'Evaporation Rate Reduction'!$A4:$A64,'Evaporation Rate Reduction'!$C4:$C64)</f>
        <v>1273148.3735390315</v>
      </c>
      <c r="BE20" s="2">
        <f xml:space="preserve"> $D20 / 12 * BE4 * LOOKUP(BE$23,'Evaporation Rate Reduction'!$A4:$A64,'Evaporation Rate Reduction'!$C4:$C64)</f>
        <v>1277934.5656502123</v>
      </c>
      <c r="BF20" s="2">
        <f xml:space="preserve"> $D20 / 12 * BF4 * LOOKUP(BF$23,'Evaporation Rate Reduction'!$A4:$A64,'Evaporation Rate Reduction'!$C4:$C64)</f>
        <v>1281545.4816985365</v>
      </c>
      <c r="BG20" s="2">
        <f xml:space="preserve"> $D20 / 12 * BG4 * LOOKUP(BG$23,'Evaporation Rate Reduction'!$A4:$A64,'Evaporation Rate Reduction'!$C4:$C64)</f>
        <v>1286379.5357308292</v>
      </c>
      <c r="BH20" s="2">
        <f xml:space="preserve"> $D20 / 12 * BH4 * LOOKUP(BH$23,'Evaporation Rate Reduction'!$A4:$A64,'Evaporation Rate Reduction'!$C4:$C64)</f>
        <v>1290027.6777177958</v>
      </c>
      <c r="BI20" s="2">
        <f xml:space="preserve"> $D20 / 12 * BI4 * LOOKUP(BI$23,'Evaporation Rate Reduction'!$A4:$A64,'Evaporation Rate Reduction'!$C4:$C64)</f>
        <v>1293691.7736784664</v>
      </c>
      <c r="BJ20" s="2">
        <f xml:space="preserve"> $D20 / 12 * BJ4 * LOOKUP(BJ$23,'Evaporation Rate Reduction'!$A4:$A64,'Evaporation Rate Reduction'!$C4:$C64)</f>
        <v>1290490.7636075995</v>
      </c>
      <c r="BK20" s="2">
        <f xml:space="preserve"> $D20 / 12 * BK4 * LOOKUP(BK$23,'Evaporation Rate Reduction'!$A4:$A64,'Evaporation Rate Reduction'!$C4:$C64)</f>
        <v>1294165.3691701498</v>
      </c>
      <c r="BL20" s="2">
        <f xml:space="preserve"> $D20 / 12 * BL4 * LOOKUP(BL$23,'Evaporation Rate Reduction'!$A4:$A64,'Evaporation Rate Reduction'!$C4:$C64)</f>
        <v>1297855.8591947858</v>
      </c>
      <c r="BM20" s="2">
        <f xml:space="preserve"> $D20 / 12 * BM4 * LOOKUP(BM$23,'Evaporation Rate Reduction'!$A4:$A64,'Evaporation Rate Reduction'!$C4:$C64)</f>
        <v>1300323.2456388038</v>
      </c>
      <c r="BN20" s="2">
        <f xml:space="preserve"> $D20 / 12 * BN4 * LOOKUP(BN$23,'Evaporation Rate Reduction'!$A4:$A64,'Evaporation Rate Reduction'!$C4:$C64)</f>
        <v>1302801.2217242122</v>
      </c>
      <c r="BO20" s="2">
        <f xml:space="preserve"> $D20 / 12 * BO4 * LOOKUP(BO$23,'Evaporation Rate Reduction'!$A4:$A64,'Evaporation Rate Reduction'!$C4:$C64)</f>
        <v>1299644.3489011356</v>
      </c>
      <c r="BP20" s="2">
        <f xml:space="preserve"> $D20 / 12 * BP4 * LOOKUP(BP$23,'Evaporation Rate Reduction'!$A4:$A64,'Evaporation Rate Reduction'!$C4:$C64)</f>
        <v>1303366.3397673261</v>
      </c>
      <c r="BQ20" s="2">
        <f xml:space="preserve"> $D20 / 12 * BQ4 * LOOKUP(BQ$23,'Evaporation Rate Reduction'!$A4:$A64,'Evaporation Rate Reduction'!$C4:$C64)</f>
        <v>1305854.6962671024</v>
      </c>
      <c r="BR20" s="2">
        <f xml:space="preserve"> $D20 / 12 * BR4 * LOOKUP(BR$23,'Evaporation Rate Reduction'!$A4:$A64,'Evaporation Rate Reduction'!$C4:$C64)</f>
        <v>1308353.5966503522</v>
      </c>
      <c r="BS20" s="2">
        <f xml:space="preserve"> $D20 / 12 * BS4 * LOOKUP(BS$23,'Evaporation Rate Reduction'!$A4:$A64,'Evaporation Rate Reduction'!$C4:$C64)</f>
        <v>1309603.0468419772</v>
      </c>
      <c r="BT20" s="2">
        <f xml:space="preserve"> $D20 / 12 * BT4 * LOOKUP(BT$23,'Evaporation Rate Reduction'!$A4:$A64,'Evaporation Rate Reduction'!$C4:$C64)</f>
        <v>1306490.2267530987</v>
      </c>
      <c r="BU20" s="2">
        <f xml:space="preserve"> $D20 / 12 * BU4 * LOOKUP(BU$23,'Evaporation Rate Reduction'!$A4:$A64,'Evaporation Rate Reduction'!$C4:$C64)</f>
        <v>1308994.1676664534</v>
      </c>
      <c r="BV20" s="2">
        <f xml:space="preserve"> $D20 / 12 * BV4 * LOOKUP(BV$23,'Evaporation Rate Reduction'!$A4:$A64,'Evaporation Rate Reduction'!$C4:$C64)</f>
        <v>1310248.7627991408</v>
      </c>
      <c r="BW20" s="2">
        <f xml:space="preserve"> $D20 / 12 * BW4 * LOOKUP(BW$23,'Evaporation Rate Reduction'!$A4:$A64,'Evaporation Rate Reduction'!$C4:$C64)</f>
        <v>1312768.4517685545</v>
      </c>
    </row>
    <row r="21" spans="1:75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438864056.267196</v>
      </c>
      <c r="T22" s="2">
        <f t="shared" si="21"/>
        <v>440404276.54308361</v>
      </c>
      <c r="U22" s="2">
        <f t="shared" si="21"/>
        <v>441898531.85891002</v>
      </c>
      <c r="V22" s="2">
        <f t="shared" si="21"/>
        <v>443346946.71354967</v>
      </c>
      <c r="W22" s="2">
        <f t="shared" si="21"/>
        <v>444737742.5096488</v>
      </c>
      <c r="X22" s="2">
        <f t="shared" si="21"/>
        <v>446070741.38377476</v>
      </c>
      <c r="Y22" s="2">
        <f t="shared" si="21"/>
        <v>447422694.00337481</v>
      </c>
      <c r="Z22" s="2">
        <f t="shared" si="21"/>
        <v>448741285.74015784</v>
      </c>
      <c r="AA22" s="2">
        <f t="shared" si="21"/>
        <v>450027278.88544661</v>
      </c>
      <c r="AB22" s="2">
        <f t="shared" si="21"/>
        <v>451282424.03427255</v>
      </c>
      <c r="AC22" s="2">
        <f t="shared" si="21"/>
        <v>473046248.08525938</v>
      </c>
      <c r="AD22" s="2">
        <f t="shared" si="21"/>
        <v>494718820.72605175</v>
      </c>
      <c r="AE22" s="2">
        <f t="shared" si="21"/>
        <v>516290550.46027708</v>
      </c>
      <c r="AF22" s="2">
        <f t="shared" si="21"/>
        <v>537756031.49220014</v>
      </c>
      <c r="AG22" s="2">
        <f t="shared" si="21"/>
        <v>559111064.30235744</v>
      </c>
      <c r="AH22" s="2">
        <f t="shared" si="21"/>
        <v>580353566.86689568</v>
      </c>
      <c r="AI22" s="2">
        <f t="shared" si="21"/>
        <v>601482072.64558649</v>
      </c>
      <c r="AJ22" s="2">
        <f t="shared" si="21"/>
        <v>622495423.49136984</v>
      </c>
      <c r="AK22" s="2">
        <f t="shared" si="21"/>
        <v>643392886.40040934</v>
      </c>
      <c r="AL22" s="2">
        <f t="shared" si="21"/>
        <v>664174169.97055459</v>
      </c>
      <c r="AM22" s="2">
        <f t="shared" si="21"/>
        <v>684839161.58304739</v>
      </c>
      <c r="AN22" s="2">
        <f t="shared" si="21"/>
        <v>705466020.08927155</v>
      </c>
      <c r="AO22" s="2">
        <f t="shared" si="21"/>
        <v>725976092.26716614</v>
      </c>
      <c r="AP22" s="2">
        <f t="shared" si="21"/>
        <v>746370092.71579421</v>
      </c>
      <c r="AQ22" s="2">
        <f t="shared" si="21"/>
        <v>766648272.41129696</v>
      </c>
      <c r="AR22" s="2">
        <f t="shared" si="21"/>
        <v>786810968.21929872</v>
      </c>
      <c r="AS22" s="2">
        <f t="shared" si="21"/>
        <v>806858420.61035872</v>
      </c>
      <c r="AT22" s="2">
        <f t="shared" si="21"/>
        <v>826790954.36880815</v>
      </c>
      <c r="AU22" s="2">
        <f t="shared" si="21"/>
        <v>846636008.34056866</v>
      </c>
      <c r="AV22" s="2">
        <f t="shared" si="21"/>
        <v>866371830.91372907</v>
      </c>
      <c r="AW22" s="2">
        <f t="shared" si="21"/>
        <v>885998515.68888521</v>
      </c>
      <c r="AX22" s="2">
        <f t="shared" si="21"/>
        <v>905516084.88494337</v>
      </c>
      <c r="AY22" s="2">
        <f t="shared" si="21"/>
        <v>924924749.35866392</v>
      </c>
      <c r="AZ22" s="2">
        <f t="shared" si="21"/>
        <v>944224639.37831867</v>
      </c>
      <c r="BA22" s="2">
        <f t="shared" si="21"/>
        <v>963490210.15376902</v>
      </c>
      <c r="BB22" s="2">
        <f t="shared" si="21"/>
        <v>982646936.08537912</v>
      </c>
      <c r="BC22" s="2">
        <f t="shared" si="21"/>
        <v>1001695044.5001798</v>
      </c>
      <c r="BD22" s="2">
        <f t="shared" si="21"/>
        <v>1020634848.2691184</v>
      </c>
      <c r="BE22" s="2">
        <f t="shared" si="21"/>
        <v>1039467080.1412772</v>
      </c>
      <c r="BF22" s="2">
        <f t="shared" si="21"/>
        <v>1058192037.0243645</v>
      </c>
      <c r="BG22" s="2">
        <f t="shared" si="21"/>
        <v>1076810014.1562269</v>
      </c>
      <c r="BH22" s="2">
        <f t="shared" si="21"/>
        <v>1095321389.1304951</v>
      </c>
      <c r="BI22" s="2">
        <f t="shared" si="21"/>
        <v>1113726445.2475586</v>
      </c>
      <c r="BJ22" s="2">
        <f t="shared" si="21"/>
        <v>1132025547.3352084</v>
      </c>
      <c r="BK22" s="2">
        <f t="shared" si="21"/>
        <v>1150219052.9322908</v>
      </c>
      <c r="BL22" s="2">
        <f t="shared" si="21"/>
        <v>1168307827.4918234</v>
      </c>
      <c r="BM22" s="2">
        <f t="shared" si="21"/>
        <v>1186292213.2877691</v>
      </c>
      <c r="BN22" s="2">
        <f t="shared" si="21"/>
        <v>1204172545.2276821</v>
      </c>
      <c r="BO22" s="2">
        <f t="shared" si="21"/>
        <v>1221949241.4468272</v>
      </c>
      <c r="BP22" s="2">
        <f t="shared" si="21"/>
        <v>1239622712.5008054</v>
      </c>
      <c r="BQ22" s="2">
        <f t="shared" si="21"/>
        <v>1257193791.0923791</v>
      </c>
      <c r="BR22" s="2">
        <f t="shared" si="21"/>
        <v>1274662782.0913019</v>
      </c>
      <c r="BS22" s="2">
        <f t="shared" si="21"/>
        <v>1292030075.1038458</v>
      </c>
      <c r="BT22" s="2">
        <f t="shared" si="21"/>
        <v>1309296052.0531502</v>
      </c>
      <c r="BU22" s="2">
        <f t="shared" si="21"/>
        <v>1326538004.8407288</v>
      </c>
      <c r="BV22" s="2">
        <f t="shared" ref="BV22:BW22" si="22" xml:space="preserve"> BU22 + BU24</f>
        <v>1343679383.8864558</v>
      </c>
      <c r="BW22" s="2">
        <f t="shared" si="22"/>
        <v>1360720554.6001344</v>
      </c>
    </row>
    <row r="23" spans="1:75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68194.714427619212</v>
      </c>
      <c r="T23" s="2">
        <f t="shared" si="23"/>
        <v>71632.233441913369</v>
      </c>
      <c r="U23" s="2">
        <f t="shared" si="23"/>
        <v>75088.320744338736</v>
      </c>
      <c r="V23" s="2">
        <f t="shared" si="23"/>
        <v>78552.359217177494</v>
      </c>
      <c r="W23" s="2">
        <f t="shared" si="23"/>
        <v>82093.817504011808</v>
      </c>
      <c r="X23" s="2">
        <f t="shared" si="23"/>
        <v>85623.784615602955</v>
      </c>
      <c r="Y23" s="2">
        <f t="shared" si="23"/>
        <v>89102.492911776746</v>
      </c>
      <c r="Z23" s="2">
        <f t="shared" si="23"/>
        <v>92485.729806363408</v>
      </c>
      <c r="AA23" s="2">
        <f t="shared" si="23"/>
        <v>95612.607373870182</v>
      </c>
      <c r="AB23" s="2">
        <f t="shared" si="23"/>
        <v>98452.385793205685</v>
      </c>
      <c r="AC23" s="2">
        <f t="shared" si="23"/>
        <v>94107.563480269382</v>
      </c>
      <c r="AD23" s="2">
        <f t="shared" si="23"/>
        <v>91394.859777152335</v>
      </c>
      <c r="AE23" s="2">
        <f t="shared" si="23"/>
        <v>89643.685151782527</v>
      </c>
      <c r="AF23" s="2">
        <f t="shared" si="23"/>
        <v>88663.009784488633</v>
      </c>
      <c r="AG23" s="2">
        <f t="shared" si="23"/>
        <v>88113.040178319468</v>
      </c>
      <c r="AH23" s="2">
        <f t="shared" si="23"/>
        <v>87895.736223656349</v>
      </c>
      <c r="AI23" s="2">
        <f t="shared" si="23"/>
        <v>87962.33103223583</v>
      </c>
      <c r="AJ23" s="2">
        <f t="shared" si="23"/>
        <v>88244.867649785898</v>
      </c>
      <c r="AK23" s="2">
        <f t="shared" si="23"/>
        <v>88672.362065689871</v>
      </c>
      <c r="AL23" s="2">
        <f t="shared" si="23"/>
        <v>89216.071734729179</v>
      </c>
      <c r="AM23" s="2">
        <f t="shared" si="23"/>
        <v>89860.295048310232</v>
      </c>
      <c r="AN23" s="2">
        <f t="shared" si="23"/>
        <v>90599.364235541376</v>
      </c>
      <c r="AO23" s="2">
        <f t="shared" si="23"/>
        <v>91321.033975354629</v>
      </c>
      <c r="AP23" s="2">
        <f t="shared" si="23"/>
        <v>92099.874355959648</v>
      </c>
      <c r="AQ23" s="2">
        <f t="shared" si="23"/>
        <v>92921.747506336134</v>
      </c>
      <c r="AR23" s="2">
        <f t="shared" si="23"/>
        <v>93801.999059134265</v>
      </c>
      <c r="AS23" s="2">
        <f t="shared" si="23"/>
        <v>94726.75548937892</v>
      </c>
      <c r="AT23" s="2">
        <f t="shared" si="23"/>
        <v>95682.449843763883</v>
      </c>
      <c r="AU23" s="2">
        <f t="shared" si="23"/>
        <v>95898.718204948527</v>
      </c>
      <c r="AV23" s="2">
        <f t="shared" si="23"/>
        <v>96191.90700645266</v>
      </c>
      <c r="AW23" s="2">
        <f t="shared" si="23"/>
        <v>96573.511276283345</v>
      </c>
      <c r="AX23" s="2">
        <f t="shared" si="23"/>
        <v>97012.926224929717</v>
      </c>
      <c r="AY23" s="2">
        <f t="shared" si="23"/>
        <v>97523.040823095915</v>
      </c>
      <c r="AZ23" s="2">
        <f t="shared" si="23"/>
        <v>98088.820189283084</v>
      </c>
      <c r="BA23" s="2">
        <f t="shared" si="23"/>
        <v>98717.395445972303</v>
      </c>
      <c r="BB23" s="2">
        <f t="shared" si="23"/>
        <v>99400.882597570875</v>
      </c>
      <c r="BC23" s="2">
        <f t="shared" si="23"/>
        <v>100125.21974314713</v>
      </c>
      <c r="BD23" s="2">
        <f t="shared" si="23"/>
        <v>100822.06334954759</v>
      </c>
      <c r="BE23" s="2">
        <f t="shared" si="23"/>
        <v>101561.46365552289</v>
      </c>
      <c r="BF23" s="2">
        <f t="shared" si="23"/>
        <v>102343.44108152053</v>
      </c>
      <c r="BG23" s="2">
        <f t="shared" si="23"/>
        <v>103154.39339761104</v>
      </c>
      <c r="BH23" s="2">
        <f t="shared" si="23"/>
        <v>104009.29110395037</v>
      </c>
      <c r="BI23" s="2">
        <f t="shared" si="23"/>
        <v>104894.67635097502</v>
      </c>
      <c r="BJ23" s="2">
        <f t="shared" si="23"/>
        <v>105811.42338060634</v>
      </c>
      <c r="BK23" s="2">
        <f t="shared" si="23"/>
        <v>106676.8766888347</v>
      </c>
      <c r="BL23" s="2">
        <f t="shared" si="23"/>
        <v>107575.13570400931</v>
      </c>
      <c r="BM23" s="2">
        <f t="shared" si="23"/>
        <v>108507.10624415212</v>
      </c>
      <c r="BN23" s="2">
        <f t="shared" si="23"/>
        <v>109459.01125684878</v>
      </c>
      <c r="BO23" s="2">
        <f t="shared" si="23"/>
        <v>110431.72717615552</v>
      </c>
      <c r="BP23" s="2">
        <f t="shared" si="23"/>
        <v>111356.46020364018</v>
      </c>
      <c r="BQ23" s="2">
        <f t="shared" si="23"/>
        <v>112318.09198041749</v>
      </c>
      <c r="BR23" s="2">
        <f t="shared" si="23"/>
        <v>113302.62613940424</v>
      </c>
      <c r="BS23" s="2">
        <f t="shared" si="23"/>
        <v>114310.97994517785</v>
      </c>
      <c r="BT23" s="2">
        <f t="shared" si="23"/>
        <v>115328.77856600563</v>
      </c>
      <c r="BU23" s="2">
        <f t="shared" si="23"/>
        <v>116308.05008426268</v>
      </c>
      <c r="BV23" s="2">
        <f t="shared" ref="BV23:BW23" si="24" xml:space="preserve"> BV22 / (BV5 * 0.0012334892384681)</f>
        <v>117312.87085734191</v>
      </c>
      <c r="BW23" s="2">
        <f t="shared" si="24"/>
        <v>118328.66322188659</v>
      </c>
    </row>
    <row r="24" spans="1:75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t="shared" ref="I24:BT24" si="25"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si="25"/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1580717.7290211394</v>
      </c>
      <c r="S24" s="2">
        <f t="shared" si="25"/>
        <v>1540220.2758875811</v>
      </c>
      <c r="T24" s="2">
        <f t="shared" si="25"/>
        <v>1494255.3158264277</v>
      </c>
      <c r="U24" s="2">
        <f t="shared" si="25"/>
        <v>1448414.8546396587</v>
      </c>
      <c r="V24" s="2">
        <f t="shared" si="25"/>
        <v>1390795.7960991338</v>
      </c>
      <c r="W24" s="2">
        <f t="shared" si="25"/>
        <v>1332998.8741259812</v>
      </c>
      <c r="X24" s="2">
        <f t="shared" si="25"/>
        <v>1351952.6196000865</v>
      </c>
      <c r="Y24" s="2">
        <f t="shared" si="25"/>
        <v>1318591.7367830011</v>
      </c>
      <c r="Z24" s="2">
        <f t="shared" si="25"/>
        <v>1285993.1452887603</v>
      </c>
      <c r="AA24" s="2">
        <f t="shared" si="25"/>
        <v>1255145.1488259593</v>
      </c>
      <c r="AB24" s="2">
        <f t="shared" si="25"/>
        <v>21763824.050986841</v>
      </c>
      <c r="AC24" s="2">
        <f t="shared" si="25"/>
        <v>21672572.640792362</v>
      </c>
      <c r="AD24" s="2">
        <f t="shared" si="25"/>
        <v>21571729.734225318</v>
      </c>
      <c r="AE24" s="2">
        <f t="shared" si="25"/>
        <v>21465481.031923041</v>
      </c>
      <c r="AF24" s="2">
        <f t="shared" si="25"/>
        <v>21355032.810157314</v>
      </c>
      <c r="AG24" s="2">
        <f t="shared" si="25"/>
        <v>21242502.5645383</v>
      </c>
      <c r="AH24" s="2">
        <f t="shared" si="25"/>
        <v>21128505.778690808</v>
      </c>
      <c r="AI24" s="2">
        <f t="shared" si="25"/>
        <v>21013350.845783349</v>
      </c>
      <c r="AJ24" s="2">
        <f t="shared" si="25"/>
        <v>20897462.909039501</v>
      </c>
      <c r="AK24" s="2">
        <f t="shared" si="25"/>
        <v>20781283.570145223</v>
      </c>
      <c r="AL24" s="2">
        <f t="shared" si="25"/>
        <v>20664991.612492748</v>
      </c>
      <c r="AM24" s="2">
        <f t="shared" si="25"/>
        <v>20626858.506224144</v>
      </c>
      <c r="AN24" s="2">
        <f t="shared" si="25"/>
        <v>20510072.177894562</v>
      </c>
      <c r="AO24" s="2">
        <f t="shared" si="25"/>
        <v>20394000.448628023</v>
      </c>
      <c r="AP24" s="2">
        <f t="shared" si="25"/>
        <v>20278179.695502806</v>
      </c>
      <c r="AQ24" s="2">
        <f t="shared" si="25"/>
        <v>20162695.808001768</v>
      </c>
      <c r="AR24" s="2">
        <f t="shared" si="25"/>
        <v>20047452.391060002</v>
      </c>
      <c r="AS24" s="2">
        <f t="shared" si="25"/>
        <v>19932533.758449383</v>
      </c>
      <c r="AT24" s="2">
        <f t="shared" si="25"/>
        <v>19845053.971760534</v>
      </c>
      <c r="AU24" s="2">
        <f t="shared" si="25"/>
        <v>19735822.573160388</v>
      </c>
      <c r="AV24" s="2">
        <f t="shared" si="25"/>
        <v>19626684.7751562</v>
      </c>
      <c r="AW24" s="2">
        <f t="shared" si="25"/>
        <v>19517569.196058162</v>
      </c>
      <c r="AX24" s="2">
        <f t="shared" si="25"/>
        <v>19408664.473720495</v>
      </c>
      <c r="AY24" s="2">
        <f t="shared" si="25"/>
        <v>19299890.019654755</v>
      </c>
      <c r="AZ24" s="2">
        <f t="shared" si="25"/>
        <v>19265570.775450408</v>
      </c>
      <c r="BA24" s="2">
        <f t="shared" si="25"/>
        <v>19156725.931610107</v>
      </c>
      <c r="BB24" s="2">
        <f t="shared" si="25"/>
        <v>19048108.414800599</v>
      </c>
      <c r="BC24" s="2">
        <f t="shared" si="25"/>
        <v>18939803.768938683</v>
      </c>
      <c r="BD24" s="2">
        <f t="shared" si="25"/>
        <v>18832231.872158758</v>
      </c>
      <c r="BE24" s="2">
        <f t="shared" si="25"/>
        <v>18724956.883087337</v>
      </c>
      <c r="BF24" s="2">
        <f t="shared" si="25"/>
        <v>18617977.13186232</v>
      </c>
      <c r="BG24" s="2">
        <f t="shared" si="25"/>
        <v>18511374.974268101</v>
      </c>
      <c r="BH24" s="2">
        <f t="shared" si="25"/>
        <v>18405056.117063608</v>
      </c>
      <c r="BI24" s="2">
        <f t="shared" si="25"/>
        <v>18299102.087649867</v>
      </c>
      <c r="BJ24" s="2">
        <f t="shared" si="25"/>
        <v>18193505.597082354</v>
      </c>
      <c r="BK24" s="2">
        <f t="shared" si="25"/>
        <v>18088774.559532546</v>
      </c>
      <c r="BL24" s="2">
        <f t="shared" si="25"/>
        <v>17984385.795945611</v>
      </c>
      <c r="BM24" s="2">
        <f t="shared" si="25"/>
        <v>17880331.93991302</v>
      </c>
      <c r="BN24" s="2">
        <f t="shared" si="25"/>
        <v>17776696.219144952</v>
      </c>
      <c r="BO24" s="2">
        <f t="shared" si="25"/>
        <v>17673471.053978149</v>
      </c>
      <c r="BP24" s="2">
        <f t="shared" si="25"/>
        <v>17571078.591573671</v>
      </c>
      <c r="BQ24" s="2">
        <f t="shared" si="25"/>
        <v>17468990.998922877</v>
      </c>
      <c r="BR24" s="2">
        <f t="shared" si="25"/>
        <v>17367293.012543913</v>
      </c>
      <c r="BS24" s="2">
        <f t="shared" si="25"/>
        <v>17265976.949304238</v>
      </c>
      <c r="BT24" s="2">
        <f t="shared" si="25"/>
        <v>17241952.787578613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17141379.045727</v>
      </c>
      <c r="BV24" s="2">
        <f t="shared" si="26"/>
        <v>17041170.713678643</v>
      </c>
      <c r="BW24" s="2">
        <f t="shared" si="26"/>
        <v>16941415.79825693</v>
      </c>
    </row>
    <row r="25" spans="1:75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3813</v>
      </c>
      <c r="S25" s="2">
        <f>IF(S$14&gt;'Salton Sea Accounting Model'!$F$3,LOOKUP(S$14,'Salton Sea Accounting Model'!$F3:$F31,'Salton Sea Accounting Model'!$H3:$H31),'Salton Sea Accounting Model'!$H$3)</f>
        <v>3881</v>
      </c>
      <c r="T25" s="2">
        <f>IF(T$14&gt;'Salton Sea Accounting Model'!$F$3,LOOKUP(T$14,'Salton Sea Accounting Model'!$F3:$F31,'Salton Sea Accounting Model'!$H3:$H31),'Salton Sea Accounting Model'!$H$3)</f>
        <v>3881</v>
      </c>
      <c r="U25" s="2">
        <f>IF(U$14&gt;'Salton Sea Accounting Model'!$F$3,LOOKUP(U$14,'Salton Sea Accounting Model'!$F3:$F31,'Salton Sea Accounting Model'!$H3:$H31),'Salton Sea Accounting Model'!$H$3)</f>
        <v>3881</v>
      </c>
      <c r="V25" s="2">
        <f>IF(V$14&gt;'Salton Sea Accounting Model'!$F$3,LOOKUP(V$14,'Salton Sea Accounting Model'!$F3:$F31,'Salton Sea Accounting Model'!$H3:$H31),'Salton Sea Accounting Model'!$H$3)</f>
        <v>3881</v>
      </c>
      <c r="W25" s="2">
        <f>IF(W$14&gt;'Salton Sea Accounting Model'!$F$3,LOOKUP(W$14,'Salton Sea Accounting Model'!$F3:$F31,'Salton Sea Accounting Model'!$H3:$H31),'Salton Sea Accounting Model'!$H$3)</f>
        <v>3881</v>
      </c>
      <c r="X25" s="2">
        <f>IF(X$14&gt;'Salton Sea Accounting Model'!$F$3,LOOKUP(X$14,'Salton Sea Accounting Model'!$F3:$F31,'Salton Sea Accounting Model'!$H3:$H31),'Salton Sea Accounting Model'!$H$3)</f>
        <v>3953</v>
      </c>
      <c r="Y25" s="2">
        <f>IF(Y$14&gt;'Salton Sea Accounting Model'!$F$3,LOOKUP(Y$14,'Salton Sea Accounting Model'!$F3:$F31,'Salton Sea Accounting Model'!$H3:$H31),'Salton Sea Accounting Model'!$H$3)</f>
        <v>3953</v>
      </c>
      <c r="Z25" s="2">
        <f>IF(Z$14&gt;'Salton Sea Accounting Model'!$F$3,LOOKUP(Z$14,'Salton Sea Accounting Model'!$F3:$F31,'Salton Sea Accounting Model'!$H3:$H31),'Salton Sea Accounting Model'!$H$3)</f>
        <v>3953</v>
      </c>
      <c r="AA25" s="2">
        <f>IF(AA$14&gt;'Salton Sea Accounting Model'!$F$3,LOOKUP(AA$14,'Salton Sea Accounting Model'!$F3:$F31,'Salton Sea Accounting Model'!$H3:$H31),'Salton Sea Accounting Model'!$H$3)</f>
        <v>3953</v>
      </c>
      <c r="AB25" s="2">
        <f>IF(AB$14&gt;'Salton Sea Accounting Model'!$F$3,LOOKUP(AB$14,'Salton Sea Accounting Model'!$F3:$F31,'Salton Sea Accounting Model'!$H3:$H31),'Salton Sea Accounting Model'!$H$3)</f>
        <v>3953</v>
      </c>
      <c r="AC25" s="2">
        <f>IF(AC$14&gt;'Salton Sea Accounting Model'!$F$3,LOOKUP(AC$14,'Salton Sea Accounting Model'!$F3:$F31,'Salton Sea Accounting Model'!$H3:$H31),'Salton Sea Accounting Model'!$H$3)</f>
        <v>3953</v>
      </c>
      <c r="AD25" s="2">
        <f>IF(AD$14&gt;'Salton Sea Accounting Model'!$F$3,LOOKUP(AD$14,'Salton Sea Accounting Model'!$F3:$F31,'Salton Sea Accounting Model'!$H3:$H31),'Salton Sea Accounting Model'!$H$3)</f>
        <v>3953</v>
      </c>
      <c r="AE25" s="2">
        <f>IF(AE$14&gt;'Salton Sea Accounting Model'!$F$3,LOOKUP(AE$14,'Salton Sea Accounting Model'!$F3:$F31,'Salton Sea Accounting Model'!$H3:$H31),'Salton Sea Accounting Model'!$H$3)</f>
        <v>3953</v>
      </c>
      <c r="AF25" s="2">
        <f>IF(AF$14&gt;'Salton Sea Accounting Model'!$F$3,LOOKUP(AF$14,'Salton Sea Accounting Model'!$F3:$F31,'Salton Sea Accounting Model'!$H3:$H31),'Salton Sea Accounting Model'!$H$3)</f>
        <v>3953</v>
      </c>
      <c r="AG25" s="2">
        <f>IF(AG$14&gt;'Salton Sea Accounting Model'!$F$3,LOOKUP(AG$14,'Salton Sea Accounting Model'!$F3:$F31,'Salton Sea Accounting Model'!$H3:$H31),'Salton Sea Accounting Model'!$H$3)</f>
        <v>3953</v>
      </c>
      <c r="AH25" s="2">
        <f>IF(AH$14&gt;'Salton Sea Accounting Model'!$F$3,LOOKUP(AH$14,'Salton Sea Accounting Model'!$F3:$F31,'Salton Sea Accounting Model'!$H3:$H31),'Salton Sea Accounting Model'!$H$3)</f>
        <v>3953</v>
      </c>
      <c r="AI25" s="2">
        <f>IF(AI$14&gt;'Salton Sea Accounting Model'!$F$3,LOOKUP(AI$14,'Salton Sea Accounting Model'!$F3:$F31,'Salton Sea Accounting Model'!$H3:$H31),'Salton Sea Accounting Model'!$H$3)</f>
        <v>3953</v>
      </c>
      <c r="AJ25" s="2">
        <f>IF(AJ$14&gt;'Salton Sea Accounting Model'!$F$3,LOOKUP(AJ$14,'Salton Sea Accounting Model'!$F3:$F31,'Salton Sea Accounting Model'!$H3:$H31),'Salton Sea Accounting Model'!$H$3)</f>
        <v>3953</v>
      </c>
      <c r="AK25" s="2">
        <f>IF(AK$14&gt;'Salton Sea Accounting Model'!$F$3,LOOKUP(AK$14,'Salton Sea Accounting Model'!$F3:$F31,'Salton Sea Accounting Model'!$H3:$H31),'Salton Sea Accounting Model'!$H$3)</f>
        <v>3953</v>
      </c>
      <c r="AL25" s="2">
        <f>IF(AL$14&gt;'Salton Sea Accounting Model'!$F$3,LOOKUP(AL$14,'Salton Sea Accounting Model'!$F3:$F31,'Salton Sea Accounting Model'!$H3:$H31),'Salton Sea Accounting Model'!$H$3)</f>
        <v>3953</v>
      </c>
      <c r="AM25" s="2">
        <f>IF(AM$14&gt;'Salton Sea Accounting Model'!$F$3,LOOKUP(AM$14,'Salton Sea Accounting Model'!$F3:$F31,'Salton Sea Accounting Model'!$H3:$H31),'Salton Sea Accounting Model'!$H$3)</f>
        <v>4028</v>
      </c>
      <c r="AN25" s="2">
        <f>IF(AN$14&gt;'Salton Sea Accounting Model'!$F$3,LOOKUP(AN$14,'Salton Sea Accounting Model'!$F3:$F31,'Salton Sea Accounting Model'!$H3:$H31),'Salton Sea Accounting Model'!$H$3)</f>
        <v>4028</v>
      </c>
      <c r="AO25" s="2">
        <f>IF(AO$14&gt;'Salton Sea Accounting Model'!$F$3,LOOKUP(AO$14,'Salton Sea Accounting Model'!$F3:$F31,'Salton Sea Accounting Model'!$H3:$H31),'Salton Sea Accounting Model'!$H$3)</f>
        <v>4028</v>
      </c>
      <c r="AP25" s="2">
        <f>IF(AP$14&gt;'Salton Sea Accounting Model'!$F$3,LOOKUP(AP$14,'Salton Sea Accounting Model'!$F3:$F31,'Salton Sea Accounting Model'!$H3:$H31),'Salton Sea Accounting Model'!$H$3)</f>
        <v>4028</v>
      </c>
      <c r="AQ25" s="2">
        <f>IF(AQ$14&gt;'Salton Sea Accounting Model'!$F$3,LOOKUP(AQ$14,'Salton Sea Accounting Model'!$F3:$F31,'Salton Sea Accounting Model'!$H3:$H31),'Salton Sea Accounting Model'!$H$3)</f>
        <v>4028</v>
      </c>
      <c r="AR25" s="2">
        <f>IF(AR$14&gt;'Salton Sea Accounting Model'!$F$3,LOOKUP(AR$14,'Salton Sea Accounting Model'!$F3:$F31,'Salton Sea Accounting Model'!$H3:$H31),'Salton Sea Accounting Model'!$H$3)</f>
        <v>4028</v>
      </c>
      <c r="AS25" s="2">
        <f>IF(AS$14&gt;'Salton Sea Accounting Model'!$F$3,LOOKUP(AS$14,'Salton Sea Accounting Model'!$F3:$F31,'Salton Sea Accounting Model'!$H3:$H31),'Salton Sea Accounting Model'!$H$3)</f>
        <v>4028</v>
      </c>
      <c r="AT25" s="2">
        <f>IF(AT$14&gt;'Salton Sea Accounting Model'!$F$3,LOOKUP(AT$14,'Salton Sea Accounting Model'!$F3:$F31,'Salton Sea Accounting Model'!$H3:$H31),'Salton Sea Accounting Model'!$H$3)</f>
        <v>3813</v>
      </c>
      <c r="AU25" s="2">
        <f>IF(AU$14&gt;'Salton Sea Accounting Model'!$F$3,LOOKUP(AU$14,'Salton Sea Accounting Model'!$F3:$F31,'Salton Sea Accounting Model'!$H3:$H31),'Salton Sea Accounting Model'!$H$3)</f>
        <v>3813</v>
      </c>
      <c r="AV25" s="2">
        <f>IF(AV$14&gt;'Salton Sea Accounting Model'!$F$3,LOOKUP(AV$14,'Salton Sea Accounting Model'!$F3:$F31,'Salton Sea Accounting Model'!$H3:$H31),'Salton Sea Accounting Model'!$H$3)</f>
        <v>3813</v>
      </c>
      <c r="AW25" s="2">
        <f>IF(AW$14&gt;'Salton Sea Accounting Model'!$F$3,LOOKUP(AW$14,'Salton Sea Accounting Model'!$F3:$F31,'Salton Sea Accounting Model'!$H3:$H31),'Salton Sea Accounting Model'!$H$3)</f>
        <v>3813</v>
      </c>
      <c r="AX25" s="2">
        <f>IF(AX$14&gt;'Salton Sea Accounting Model'!$F$3,LOOKUP(AX$14,'Salton Sea Accounting Model'!$F3:$F31,'Salton Sea Accounting Model'!$H3:$H31),'Salton Sea Accounting Model'!$H$3)</f>
        <v>3813</v>
      </c>
      <c r="AY25" s="2">
        <f>IF(AY$14&gt;'Salton Sea Accounting Model'!$F$3,LOOKUP(AY$14,'Salton Sea Accounting Model'!$F3:$F31,'Salton Sea Accounting Model'!$H3:$H31),'Salton Sea Accounting Model'!$H$3)</f>
        <v>3813</v>
      </c>
      <c r="AZ25" s="2">
        <f>IF(AZ$14&gt;'Salton Sea Accounting Model'!$F$3,LOOKUP(AZ$14,'Salton Sea Accounting Model'!$F3:$F31,'Salton Sea Accounting Model'!$H3:$H31),'Salton Sea Accounting Model'!$H$3)</f>
        <v>3881</v>
      </c>
      <c r="BA25" s="2">
        <f>IF(BA$14&gt;'Salton Sea Accounting Model'!$F$3,LOOKUP(BA$14,'Salton Sea Accounting Model'!$F3:$F31,'Salton Sea Accounting Model'!$H3:$H31),'Salton Sea Accounting Model'!$H$3)</f>
        <v>3881</v>
      </c>
      <c r="BB25" s="2">
        <f>IF(BB$14&gt;'Salton Sea Accounting Model'!$F$3,LOOKUP(BB$14,'Salton Sea Accounting Model'!$F3:$F31,'Salton Sea Accounting Model'!$H3:$H31),'Salton Sea Accounting Model'!$H$3)</f>
        <v>3881</v>
      </c>
      <c r="BC25" s="2">
        <f>IF(BC$14&gt;'Salton Sea Accounting Model'!$F$3,LOOKUP(BC$14,'Salton Sea Accounting Model'!$F3:$F31,'Salton Sea Accounting Model'!$H3:$H31),'Salton Sea Accounting Model'!$H$3)</f>
        <v>3881</v>
      </c>
      <c r="BD25" s="2">
        <f>IF(BD$14&gt;'Salton Sea Accounting Model'!$F$3,LOOKUP(BD$14,'Salton Sea Accounting Model'!$F3:$F31,'Salton Sea Accounting Model'!$H3:$H31),'Salton Sea Accounting Model'!$H$3)</f>
        <v>3881</v>
      </c>
      <c r="BE25" s="2">
        <f>IF(BE$14&gt;'Salton Sea Accounting Model'!$F$3,LOOKUP(BE$14,'Salton Sea Accounting Model'!$F3:$F31,'Salton Sea Accounting Model'!$H3:$H31),'Salton Sea Accounting Model'!$H$3)</f>
        <v>3881</v>
      </c>
      <c r="BF25" s="2">
        <f>IF(BF$14&gt;'Salton Sea Accounting Model'!$F$3,LOOKUP(BF$14,'Salton Sea Accounting Model'!$F3:$F31,'Salton Sea Accounting Model'!$H3:$H31),'Salton Sea Accounting Model'!$H$3)</f>
        <v>3881</v>
      </c>
      <c r="BG25" s="2">
        <f>IF(BG$14&gt;'Salton Sea Accounting Model'!$F$3,LOOKUP(BG$14,'Salton Sea Accounting Model'!$F3:$F31,'Salton Sea Accounting Model'!$H3:$H31),'Salton Sea Accounting Model'!$H$3)</f>
        <v>3881</v>
      </c>
      <c r="BH25" s="2">
        <f>IF(BH$14&gt;'Salton Sea Accounting Model'!$F$3,LOOKUP(BH$14,'Salton Sea Accounting Model'!$F3:$F31,'Salton Sea Accounting Model'!$H3:$H31),'Salton Sea Accounting Model'!$H$3)</f>
        <v>3881</v>
      </c>
      <c r="BI25" s="2">
        <f>IF(BI$14&gt;'Salton Sea Accounting Model'!$F$3,LOOKUP(BI$14,'Salton Sea Accounting Model'!$F3:$F31,'Salton Sea Accounting Model'!$H3:$H31),'Salton Sea Accounting Model'!$H$3)</f>
        <v>3881</v>
      </c>
      <c r="BJ25" s="2">
        <f>IF(BJ$14&gt;'Salton Sea Accounting Model'!$F$3,LOOKUP(BJ$14,'Salton Sea Accounting Model'!$F3:$F31,'Salton Sea Accounting Model'!$H3:$H31),'Salton Sea Accounting Model'!$H$3)</f>
        <v>3881</v>
      </c>
      <c r="BK25" s="2">
        <f>IF(BK$14&gt;'Salton Sea Accounting Model'!$F$3,LOOKUP(BK$14,'Salton Sea Accounting Model'!$F3:$F31,'Salton Sea Accounting Model'!$H3:$H31),'Salton Sea Accounting Model'!$H$3)</f>
        <v>3881</v>
      </c>
      <c r="BL25" s="2">
        <f>IF(BL$14&gt;'Salton Sea Accounting Model'!$F$3,LOOKUP(BL$14,'Salton Sea Accounting Model'!$F3:$F31,'Salton Sea Accounting Model'!$H3:$H31),'Salton Sea Accounting Model'!$H$3)</f>
        <v>3881</v>
      </c>
      <c r="BM25" s="2">
        <f>IF(BM$14&gt;'Salton Sea Accounting Model'!$F$3,LOOKUP(BM$14,'Salton Sea Accounting Model'!$F3:$F31,'Salton Sea Accounting Model'!$H3:$H31),'Salton Sea Accounting Model'!$H$3)</f>
        <v>3881</v>
      </c>
      <c r="BN25" s="2">
        <f>IF(BN$14&gt;'Salton Sea Accounting Model'!$F$3,LOOKUP(BN$14,'Salton Sea Accounting Model'!$F3:$F31,'Salton Sea Accounting Model'!$H3:$H31),'Salton Sea Accounting Model'!$H$3)</f>
        <v>3881</v>
      </c>
      <c r="BO25" s="2">
        <f>IF(BO$14&gt;'Salton Sea Accounting Model'!$F$3,LOOKUP(BO$14,'Salton Sea Accounting Model'!$F3:$F31,'Salton Sea Accounting Model'!$H3:$H31),'Salton Sea Accounting Model'!$H$3)</f>
        <v>3881</v>
      </c>
      <c r="BP25" s="2">
        <f>IF(BP$14&gt;'Salton Sea Accounting Model'!$F$3,LOOKUP(BP$14,'Salton Sea Accounting Model'!$F3:$F31,'Salton Sea Accounting Model'!$H3:$H31),'Salton Sea Accounting Model'!$H$3)</f>
        <v>3881</v>
      </c>
      <c r="BQ25" s="2">
        <f>IF(BQ$14&gt;'Salton Sea Accounting Model'!$F$3,LOOKUP(BQ$14,'Salton Sea Accounting Model'!$F3:$F31,'Salton Sea Accounting Model'!$H3:$H31),'Salton Sea Accounting Model'!$H$3)</f>
        <v>3881</v>
      </c>
      <c r="BR25" s="2">
        <f>IF(BR$14&gt;'Salton Sea Accounting Model'!$F$3,LOOKUP(BR$14,'Salton Sea Accounting Model'!$F3:$F31,'Salton Sea Accounting Model'!$H3:$H31),'Salton Sea Accounting Model'!$H$3)</f>
        <v>3881</v>
      </c>
      <c r="BS25" s="2">
        <f>IF(BS$14&gt;'Salton Sea Accounting Model'!$F$3,LOOKUP(BS$14,'Salton Sea Accounting Model'!$F3:$F31,'Salton Sea Accounting Model'!$H3:$H31),'Salton Sea Accounting Model'!$H$3)</f>
        <v>3881</v>
      </c>
      <c r="BT25" s="2">
        <f>IF(BT$14&gt;'Salton Sea Accounting Model'!$F$3,LOOKUP(BT$14,'Salton Sea Accounting Model'!$F3:$F31,'Salton Sea Accounting Model'!$H3:$H31),'Salton Sea Accounting Model'!$H$3)</f>
        <v>3953</v>
      </c>
      <c r="BU25" s="2">
        <f>IF(BU$14&gt;'Salton Sea Accounting Model'!$F$3,LOOKUP(BU$14,'Salton Sea Accounting Model'!$F3:$F31,'Salton Sea Accounting Model'!$H3:$H31),'Salton Sea Accounting Model'!$H$3)</f>
        <v>3953</v>
      </c>
      <c r="BV25" s="2">
        <f>IF(BV$14&gt;'Salton Sea Accounting Model'!$F$3,LOOKUP(BV$14,'Salton Sea Accounting Model'!$F3:$F31,'Salton Sea Accounting Model'!$H3:$H31),'Salton Sea Accounting Model'!$H$3)</f>
        <v>3953</v>
      </c>
      <c r="BW25" s="2">
        <f>IF(BW$14&gt;'Salton Sea Accounting Model'!$F$3,LOOKUP(BW$14,'Salton Sea Accounting Model'!$F3:$F31,'Salton Sea Accounting Model'!$H3:$H31),'Salton Sea Accounting Model'!$H$3)</f>
        <v>3953</v>
      </c>
    </row>
    <row r="26" spans="1:75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>
      <c r="A28" s="10" t="s">
        <v>91</v>
      </c>
      <c r="B28" s="10" t="s">
        <v>92</v>
      </c>
      <c r="D28" s="2">
        <v>37000</v>
      </c>
      <c r="E28" t="s">
        <v>75</v>
      </c>
      <c r="F28" t="s">
        <v>93</v>
      </c>
      <c r="G28" s="13" t="s">
        <v>94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68194.714427619212</v>
      </c>
      <c r="T29" s="2">
        <f t="shared" si="29"/>
        <v>71632.233441913369</v>
      </c>
      <c r="U29" s="2">
        <f t="shared" si="29"/>
        <v>75088.320744338736</v>
      </c>
      <c r="V29" s="2">
        <f t="shared" si="29"/>
        <v>78552.359217177494</v>
      </c>
      <c r="W29" s="2">
        <f t="shared" si="29"/>
        <v>82093.817504011808</v>
      </c>
      <c r="X29" s="2">
        <f t="shared" si="29"/>
        <v>85623.784615602955</v>
      </c>
      <c r="Y29" s="2">
        <f t="shared" si="29"/>
        <v>89102.492911776746</v>
      </c>
      <c r="Z29" s="2">
        <f t="shared" si="29"/>
        <v>92485.729806363408</v>
      </c>
      <c r="AA29" s="2">
        <f t="shared" si="29"/>
        <v>95612.607373870182</v>
      </c>
      <c r="AB29" s="2">
        <f t="shared" si="29"/>
        <v>98452.385793205685</v>
      </c>
      <c r="AC29" s="2">
        <f t="shared" si="29"/>
        <v>94107.563480269382</v>
      </c>
      <c r="AD29" s="2">
        <f t="shared" si="29"/>
        <v>91394.859777152335</v>
      </c>
      <c r="AE29" s="2">
        <f t="shared" si="29"/>
        <v>89643.685151782527</v>
      </c>
      <c r="AF29" s="2">
        <f t="shared" si="29"/>
        <v>88663.009784488633</v>
      </c>
      <c r="AG29" s="2">
        <f t="shared" si="29"/>
        <v>88113.040178319468</v>
      </c>
      <c r="AH29" s="2">
        <f t="shared" si="29"/>
        <v>87895.736223656349</v>
      </c>
      <c r="AI29" s="2">
        <f t="shared" si="29"/>
        <v>87962.33103223583</v>
      </c>
      <c r="AJ29" s="2">
        <f t="shared" si="29"/>
        <v>88244.867649785898</v>
      </c>
      <c r="AK29" s="2">
        <f t="shared" si="29"/>
        <v>88672.362065689871</v>
      </c>
      <c r="AL29" s="2">
        <f t="shared" si="29"/>
        <v>89216.071734729179</v>
      </c>
      <c r="AM29" s="2">
        <f t="shared" si="29"/>
        <v>89860.295048310232</v>
      </c>
      <c r="AN29" s="2">
        <f t="shared" si="29"/>
        <v>90599.364235541376</v>
      </c>
      <c r="AO29" s="2">
        <f t="shared" si="29"/>
        <v>91321.033975354629</v>
      </c>
      <c r="AP29" s="2">
        <f t="shared" si="29"/>
        <v>92099.874355959648</v>
      </c>
      <c r="AQ29" s="2">
        <f t="shared" si="29"/>
        <v>92921.747506336134</v>
      </c>
      <c r="AR29" s="2">
        <f t="shared" si="29"/>
        <v>93801.999059134265</v>
      </c>
      <c r="AS29" s="2">
        <f t="shared" si="29"/>
        <v>94726.75548937892</v>
      </c>
      <c r="AT29" s="2">
        <f t="shared" si="29"/>
        <v>95682.449843763883</v>
      </c>
      <c r="AU29" s="2">
        <f t="shared" si="29"/>
        <v>95898.718204948527</v>
      </c>
      <c r="AV29" s="2">
        <f t="shared" si="29"/>
        <v>96191.90700645266</v>
      </c>
      <c r="AW29" s="2">
        <f t="shared" si="29"/>
        <v>96573.511276283345</v>
      </c>
      <c r="AX29" s="2">
        <f t="shared" si="29"/>
        <v>97012.926224929717</v>
      </c>
      <c r="AY29" s="2">
        <f t="shared" si="29"/>
        <v>97523.040823095915</v>
      </c>
      <c r="AZ29" s="2">
        <f t="shared" si="29"/>
        <v>98088.820189283084</v>
      </c>
      <c r="BA29" s="2">
        <f t="shared" si="29"/>
        <v>98717.395445972303</v>
      </c>
      <c r="BB29" s="2">
        <f t="shared" si="29"/>
        <v>99400.882597570875</v>
      </c>
      <c r="BC29" s="2">
        <f t="shared" si="29"/>
        <v>100125.21974314713</v>
      </c>
      <c r="BD29" s="2">
        <f t="shared" si="29"/>
        <v>100822.06334954759</v>
      </c>
      <c r="BE29" s="2">
        <f t="shared" si="29"/>
        <v>101561.46365552289</v>
      </c>
      <c r="BF29" s="2">
        <f t="shared" si="29"/>
        <v>102343.44108152053</v>
      </c>
      <c r="BG29" s="2">
        <f t="shared" si="29"/>
        <v>103154.39339761104</v>
      </c>
      <c r="BH29" s="2">
        <f t="shared" si="29"/>
        <v>104009.29110395037</v>
      </c>
      <c r="BI29" s="2">
        <f t="shared" si="29"/>
        <v>104894.67635097502</v>
      </c>
      <c r="BJ29" s="2">
        <f t="shared" si="29"/>
        <v>105811.42338060634</v>
      </c>
      <c r="BK29" s="2">
        <f t="shared" si="29"/>
        <v>106676.8766888347</v>
      </c>
      <c r="BL29" s="2">
        <f t="shared" si="29"/>
        <v>107575.13570400931</v>
      </c>
      <c r="BM29" s="2">
        <f t="shared" si="29"/>
        <v>108507.10624415212</v>
      </c>
      <c r="BN29" s="2">
        <f t="shared" si="29"/>
        <v>109459.01125684878</v>
      </c>
      <c r="BO29" s="2">
        <f t="shared" si="29"/>
        <v>110431.72717615552</v>
      </c>
      <c r="BP29" s="2">
        <f t="shared" si="29"/>
        <v>111356.46020364018</v>
      </c>
      <c r="BQ29" s="2">
        <f t="shared" si="29"/>
        <v>112318.09198041749</v>
      </c>
      <c r="BR29" s="2">
        <f t="shared" si="29"/>
        <v>113302.62613940424</v>
      </c>
      <c r="BS29" s="2">
        <f t="shared" si="29"/>
        <v>114310.97994517785</v>
      </c>
      <c r="BT29" s="2">
        <f t="shared" si="29"/>
        <v>115328.77856600563</v>
      </c>
      <c r="BU29" s="2">
        <f t="shared" ref="BU29:BW29" si="30" xml:space="preserve"> BU$23</f>
        <v>116308.05008426268</v>
      </c>
      <c r="BV29" s="2">
        <f t="shared" si="30"/>
        <v>117312.87085734191</v>
      </c>
      <c r="BW29" s="2">
        <f t="shared" si="30"/>
        <v>118328.66322188659</v>
      </c>
    </row>
    <row r="30" spans="1:75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68194.714427619212</v>
      </c>
      <c r="T31" s="2">
        <f t="shared" si="33"/>
        <v>71632.233441913369</v>
      </c>
      <c r="U31" s="2">
        <f t="shared" si="33"/>
        <v>75088.320744338736</v>
      </c>
      <c r="V31" s="2">
        <f t="shared" si="33"/>
        <v>78552.359217177494</v>
      </c>
      <c r="W31" s="2">
        <f t="shared" si="33"/>
        <v>82093.817504011808</v>
      </c>
      <c r="X31" s="2">
        <f t="shared" si="33"/>
        <v>85623.784615602955</v>
      </c>
      <c r="Y31" s="2">
        <f t="shared" si="33"/>
        <v>89102.492911776746</v>
      </c>
      <c r="Z31" s="2">
        <f t="shared" si="33"/>
        <v>92485.729806363408</v>
      </c>
      <c r="AA31" s="2">
        <f t="shared" si="33"/>
        <v>95612.607373870182</v>
      </c>
      <c r="AB31" s="2">
        <f t="shared" si="33"/>
        <v>98452.385793205685</v>
      </c>
      <c r="AC31" s="2">
        <f t="shared" si="33"/>
        <v>94107.563480269382</v>
      </c>
      <c r="AD31" s="2">
        <f t="shared" si="33"/>
        <v>91394.859777152335</v>
      </c>
      <c r="AE31" s="2">
        <f t="shared" si="33"/>
        <v>89643.685151782527</v>
      </c>
      <c r="AF31" s="2">
        <f t="shared" si="33"/>
        <v>88663.009784488633</v>
      </c>
      <c r="AG31" s="2">
        <f t="shared" si="33"/>
        <v>88113.040178319468</v>
      </c>
      <c r="AH31" s="2">
        <f t="shared" si="33"/>
        <v>87895.736223656349</v>
      </c>
      <c r="AI31" s="2">
        <f t="shared" si="33"/>
        <v>87962.33103223583</v>
      </c>
      <c r="AJ31" s="2">
        <f t="shared" si="33"/>
        <v>88244.867649785898</v>
      </c>
      <c r="AK31" s="2">
        <f t="shared" si="33"/>
        <v>88672.362065689871</v>
      </c>
      <c r="AL31" s="2">
        <f t="shared" si="33"/>
        <v>89216.071734729179</v>
      </c>
      <c r="AM31" s="2">
        <f t="shared" si="33"/>
        <v>89860.295048310232</v>
      </c>
      <c r="AN31" s="2">
        <f t="shared" si="33"/>
        <v>90599.364235541376</v>
      </c>
      <c r="AO31" s="2">
        <f t="shared" si="33"/>
        <v>91321.033975354629</v>
      </c>
      <c r="AP31" s="2">
        <f t="shared" si="33"/>
        <v>92099.874355959648</v>
      </c>
      <c r="AQ31" s="2">
        <f t="shared" si="33"/>
        <v>92921.747506336134</v>
      </c>
      <c r="AR31" s="2">
        <f t="shared" si="33"/>
        <v>93801.999059134265</v>
      </c>
      <c r="AS31" s="2">
        <f t="shared" si="33"/>
        <v>94726.75548937892</v>
      </c>
      <c r="AT31" s="2">
        <f t="shared" si="33"/>
        <v>95682.449843763883</v>
      </c>
      <c r="AU31" s="2">
        <f t="shared" si="33"/>
        <v>95898.718204948527</v>
      </c>
      <c r="AV31" s="2">
        <f t="shared" si="33"/>
        <v>96191.90700645266</v>
      </c>
      <c r="AW31" s="2">
        <f t="shared" si="33"/>
        <v>96573.511276283345</v>
      </c>
      <c r="AX31" s="2">
        <f t="shared" si="33"/>
        <v>97012.926224929717</v>
      </c>
      <c r="AY31" s="2">
        <f t="shared" si="33"/>
        <v>97523.040823095915</v>
      </c>
      <c r="AZ31" s="2">
        <f t="shared" si="33"/>
        <v>98088.820189283084</v>
      </c>
      <c r="BA31" s="2">
        <f t="shared" si="33"/>
        <v>98717.395445972303</v>
      </c>
      <c r="BB31" s="2">
        <f t="shared" si="33"/>
        <v>99400.882597570875</v>
      </c>
      <c r="BC31" s="2">
        <f t="shared" si="33"/>
        <v>100125.21974314713</v>
      </c>
      <c r="BD31" s="2">
        <f t="shared" si="33"/>
        <v>100822.06334954759</v>
      </c>
      <c r="BE31" s="2">
        <f t="shared" si="33"/>
        <v>101561.46365552289</v>
      </c>
      <c r="BF31" s="2">
        <f t="shared" si="33"/>
        <v>102343.44108152053</v>
      </c>
      <c r="BG31" s="2">
        <f t="shared" si="33"/>
        <v>103154.39339761104</v>
      </c>
      <c r="BH31" s="2">
        <f t="shared" si="33"/>
        <v>104009.29110395037</v>
      </c>
      <c r="BI31" s="2">
        <f t="shared" si="33"/>
        <v>104894.67635097502</v>
      </c>
      <c r="BJ31" s="2">
        <f t="shared" si="33"/>
        <v>105811.42338060634</v>
      </c>
      <c r="BK31" s="2">
        <f t="shared" si="33"/>
        <v>106676.8766888347</v>
      </c>
      <c r="BL31" s="2">
        <f t="shared" si="33"/>
        <v>107575.13570400931</v>
      </c>
      <c r="BM31" s="2">
        <f t="shared" si="33"/>
        <v>108507.10624415212</v>
      </c>
      <c r="BN31" s="2">
        <f t="shared" si="33"/>
        <v>109459.01125684878</v>
      </c>
      <c r="BO31" s="2">
        <f t="shared" si="33"/>
        <v>110431.72717615552</v>
      </c>
      <c r="BP31" s="2">
        <f t="shared" si="33"/>
        <v>111356.46020364018</v>
      </c>
      <c r="BQ31" s="2">
        <f t="shared" si="33"/>
        <v>112318.09198041749</v>
      </c>
      <c r="BR31" s="2">
        <f t="shared" si="33"/>
        <v>113302.62613940424</v>
      </c>
      <c r="BS31" s="2">
        <f t="shared" si="33"/>
        <v>114310.97994517785</v>
      </c>
      <c r="BT31" s="2">
        <f t="shared" si="33"/>
        <v>115328.77856600563</v>
      </c>
      <c r="BU31" s="2">
        <f t="shared" ref="BU31:BW31" si="34" xml:space="preserve"> BU$23</f>
        <v>116308.05008426268</v>
      </c>
      <c r="BV31" s="2">
        <f t="shared" si="34"/>
        <v>117312.87085734191</v>
      </c>
      <c r="BW31" s="2">
        <f t="shared" si="34"/>
        <v>118328.66322188659</v>
      </c>
    </row>
    <row r="32" spans="1:75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 xml:space="preserve"> $D32 * H22</f>
        <v>2178925.4411204383</v>
      </c>
      <c r="I32" s="2">
        <f t="shared" ref="I32:BT32" si="35" xml:space="preserve"> $D32 * I22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2282093.0925894189</v>
      </c>
      <c r="T32" s="2">
        <f t="shared" si="35"/>
        <v>2290102.2380240345</v>
      </c>
      <c r="U32" s="2">
        <f t="shared" si="35"/>
        <v>2297872.3656663322</v>
      </c>
      <c r="V32" s="2">
        <f t="shared" si="35"/>
        <v>2305404.1229104581</v>
      </c>
      <c r="W32" s="2">
        <f t="shared" si="35"/>
        <v>2312636.2610501735</v>
      </c>
      <c r="X32" s="2">
        <f t="shared" si="35"/>
        <v>2319567.8551956285</v>
      </c>
      <c r="Y32" s="2">
        <f t="shared" si="35"/>
        <v>2326598.0088175489</v>
      </c>
      <c r="Z32" s="2">
        <f t="shared" si="35"/>
        <v>2333454.6858488205</v>
      </c>
      <c r="AA32" s="2">
        <f t="shared" si="35"/>
        <v>2340141.8502043225</v>
      </c>
      <c r="AB32" s="2">
        <f t="shared" si="35"/>
        <v>2346668.6049782173</v>
      </c>
      <c r="AC32" s="2">
        <f t="shared" si="35"/>
        <v>2459840.4900433486</v>
      </c>
      <c r="AD32" s="2">
        <f t="shared" si="35"/>
        <v>2572537.8677754691</v>
      </c>
      <c r="AE32" s="2">
        <f t="shared" si="35"/>
        <v>2684710.8623934407</v>
      </c>
      <c r="AF32" s="2">
        <f t="shared" si="35"/>
        <v>2796331.3637594404</v>
      </c>
      <c r="AG32" s="2">
        <f t="shared" si="35"/>
        <v>2907377.5343722585</v>
      </c>
      <c r="AH32" s="2">
        <f t="shared" si="35"/>
        <v>3017838.5477078576</v>
      </c>
      <c r="AI32" s="2">
        <f t="shared" si="35"/>
        <v>3127706.7777570495</v>
      </c>
      <c r="AJ32" s="2">
        <f t="shared" si="35"/>
        <v>3236976.202155123</v>
      </c>
      <c r="AK32" s="2">
        <f t="shared" si="35"/>
        <v>3345643.0092821284</v>
      </c>
      <c r="AL32" s="2">
        <f t="shared" si="35"/>
        <v>3453705.6838468839</v>
      </c>
      <c r="AM32" s="2">
        <f t="shared" si="35"/>
        <v>3561163.6402318464</v>
      </c>
      <c r="AN32" s="2">
        <f t="shared" si="35"/>
        <v>3668423.3044642117</v>
      </c>
      <c r="AO32" s="2">
        <f t="shared" si="35"/>
        <v>3775075.6797892638</v>
      </c>
      <c r="AP32" s="2">
        <f t="shared" si="35"/>
        <v>3881124.4821221298</v>
      </c>
      <c r="AQ32" s="2">
        <f t="shared" si="35"/>
        <v>3986571.0165387439</v>
      </c>
      <c r="AR32" s="2">
        <f t="shared" si="35"/>
        <v>4091417.034740353</v>
      </c>
      <c r="AS32" s="2">
        <f t="shared" si="35"/>
        <v>4195663.7871738654</v>
      </c>
      <c r="AT32" s="2">
        <f t="shared" si="35"/>
        <v>4299312.9627178023</v>
      </c>
      <c r="AU32" s="2">
        <f t="shared" si="35"/>
        <v>4402507.2433709567</v>
      </c>
      <c r="AV32" s="2">
        <f t="shared" si="35"/>
        <v>4505133.5207513906</v>
      </c>
      <c r="AW32" s="2">
        <f t="shared" si="35"/>
        <v>4607192.2815822028</v>
      </c>
      <c r="AX32" s="2">
        <f t="shared" si="35"/>
        <v>4708683.6414017053</v>
      </c>
      <c r="AY32" s="2">
        <f t="shared" si="35"/>
        <v>4809608.6966650523</v>
      </c>
      <c r="AZ32" s="2">
        <f t="shared" si="35"/>
        <v>4909968.1247672569</v>
      </c>
      <c r="BA32" s="2">
        <f t="shared" si="35"/>
        <v>5010149.0927995984</v>
      </c>
      <c r="BB32" s="2">
        <f t="shared" si="35"/>
        <v>5109764.0676439712</v>
      </c>
      <c r="BC32" s="2">
        <f t="shared" si="35"/>
        <v>5208814.231400935</v>
      </c>
      <c r="BD32" s="2">
        <f t="shared" si="35"/>
        <v>5307301.2109994153</v>
      </c>
      <c r="BE32" s="2">
        <f t="shared" si="35"/>
        <v>5405228.8167346409</v>
      </c>
      <c r="BF32" s="2">
        <f t="shared" si="35"/>
        <v>5502598.5925266948</v>
      </c>
      <c r="BG32" s="2">
        <f t="shared" si="35"/>
        <v>5599412.0736123798</v>
      </c>
      <c r="BH32" s="2">
        <f t="shared" si="35"/>
        <v>5695671.2234785743</v>
      </c>
      <c r="BI32" s="2">
        <f t="shared" si="35"/>
        <v>5791377.5152873043</v>
      </c>
      <c r="BJ32" s="2">
        <f t="shared" si="35"/>
        <v>5886532.8461430836</v>
      </c>
      <c r="BK32" s="2">
        <f t="shared" si="35"/>
        <v>5981139.0752479117</v>
      </c>
      <c r="BL32" s="2">
        <f t="shared" si="35"/>
        <v>6075200.7029574811</v>
      </c>
      <c r="BM32" s="2">
        <f t="shared" si="35"/>
        <v>6168719.5090963989</v>
      </c>
      <c r="BN32" s="2">
        <f t="shared" si="35"/>
        <v>6261697.2351839468</v>
      </c>
      <c r="BO32" s="2">
        <f t="shared" si="35"/>
        <v>6354136.0555235008</v>
      </c>
      <c r="BP32" s="2">
        <f t="shared" si="35"/>
        <v>6446038.1050041877</v>
      </c>
      <c r="BQ32" s="2">
        <f t="shared" si="35"/>
        <v>6537407.7136803707</v>
      </c>
      <c r="BR32" s="2">
        <f t="shared" si="35"/>
        <v>6628246.4668747699</v>
      </c>
      <c r="BS32" s="2">
        <f t="shared" si="35"/>
        <v>6718556.3905399982</v>
      </c>
      <c r="BT32" s="2">
        <f t="shared" si="35"/>
        <v>6808339.4706763802</v>
      </c>
      <c r="BU32" s="2">
        <f t="shared" ref="BU32:BW32" si="36" xml:space="preserve"> $D32 * BU22</f>
        <v>6897997.625171789</v>
      </c>
      <c r="BV32" s="2">
        <f t="shared" si="36"/>
        <v>6987132.79620957</v>
      </c>
      <c r="BW32" s="2">
        <f t="shared" si="36"/>
        <v>7075746.8839206984</v>
      </c>
    </row>
    <row r="33" spans="2:75" ht="15">
      <c r="B33" s="10" t="s">
        <v>107</v>
      </c>
      <c r="C33">
        <v>2010</v>
      </c>
      <c r="D33" s="2">
        <v>10000</v>
      </c>
      <c r="E33" t="s">
        <v>15</v>
      </c>
      <c r="H33" s="2">
        <f xml:space="preserve"> $D33 + $D4 - H4</f>
        <v>10000</v>
      </c>
      <c r="I33" s="2">
        <f t="shared" ref="I33:BT33" si="37" xml:space="preserve"> $D33 + $D4 - I4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26348</v>
      </c>
      <c r="T33" s="2">
        <f t="shared" si="37"/>
        <v>29715</v>
      </c>
      <c r="U33" s="2">
        <f t="shared" si="37"/>
        <v>32781</v>
      </c>
      <c r="V33" s="2">
        <f t="shared" si="37"/>
        <v>36148</v>
      </c>
      <c r="W33" s="2">
        <f t="shared" si="37"/>
        <v>39247</v>
      </c>
      <c r="X33" s="2">
        <f t="shared" si="37"/>
        <v>42509</v>
      </c>
      <c r="Y33" s="2">
        <f t="shared" si="37"/>
        <v>45609</v>
      </c>
      <c r="Z33" s="2">
        <f t="shared" si="37"/>
        <v>48691</v>
      </c>
      <c r="AA33" s="2">
        <f t="shared" si="37"/>
        <v>51501</v>
      </c>
      <c r="AB33" s="2">
        <f t="shared" si="37"/>
        <v>53387</v>
      </c>
      <c r="AC33" s="2">
        <f t="shared" si="37"/>
        <v>45609</v>
      </c>
      <c r="AD33" s="2">
        <f t="shared" si="37"/>
        <v>39587</v>
      </c>
      <c r="AE33" s="2">
        <f t="shared" si="37"/>
        <v>34394</v>
      </c>
      <c r="AF33" s="2">
        <f t="shared" si="37"/>
        <v>30623</v>
      </c>
      <c r="AG33" s="2">
        <f t="shared" si="37"/>
        <v>27276</v>
      </c>
      <c r="AH33" s="2">
        <f t="shared" si="37"/>
        <v>24035</v>
      </c>
      <c r="AI33" s="2">
        <f t="shared" si="37"/>
        <v>21289</v>
      </c>
      <c r="AJ33" s="2">
        <f t="shared" si="37"/>
        <v>19224</v>
      </c>
      <c r="AK33" s="2">
        <f t="shared" si="37"/>
        <v>17410</v>
      </c>
      <c r="AL33" s="2">
        <f t="shared" si="37"/>
        <v>15725</v>
      </c>
      <c r="AM33" s="2">
        <f t="shared" si="37"/>
        <v>14198</v>
      </c>
      <c r="AN33" s="2">
        <f t="shared" si="37"/>
        <v>12990</v>
      </c>
      <c r="AO33" s="2">
        <f t="shared" si="37"/>
        <v>11805</v>
      </c>
      <c r="AP33" s="2">
        <f t="shared" si="37"/>
        <v>10806</v>
      </c>
      <c r="AQ33" s="2">
        <f t="shared" si="37"/>
        <v>9594</v>
      </c>
      <c r="AR33" s="2">
        <f t="shared" si="37"/>
        <v>8576</v>
      </c>
      <c r="AS33" s="2">
        <f t="shared" si="37"/>
        <v>7756</v>
      </c>
      <c r="AT33" s="2">
        <f t="shared" si="37"/>
        <v>6725</v>
      </c>
      <c r="AU33" s="2">
        <f t="shared" si="37"/>
        <v>5482</v>
      </c>
      <c r="AV33" s="2">
        <f t="shared" si="37"/>
        <v>4015</v>
      </c>
      <c r="AW33" s="2">
        <f t="shared" si="37"/>
        <v>2956</v>
      </c>
      <c r="AX33" s="2">
        <f t="shared" si="37"/>
        <v>1674</v>
      </c>
      <c r="AY33" s="2">
        <f t="shared" si="37"/>
        <v>595</v>
      </c>
      <c r="AZ33" s="2">
        <f t="shared" si="37"/>
        <v>-492</v>
      </c>
      <c r="BA33" s="2">
        <f t="shared" si="37"/>
        <v>-1589</v>
      </c>
      <c r="BB33" s="2">
        <f t="shared" si="37"/>
        <v>-2472</v>
      </c>
      <c r="BC33" s="2">
        <f t="shared" si="37"/>
        <v>-3361</v>
      </c>
      <c r="BD33" s="2">
        <f t="shared" si="37"/>
        <v>-4263</v>
      </c>
      <c r="BE33" s="2">
        <f t="shared" si="37"/>
        <v>-5163</v>
      </c>
      <c r="BF33" s="2">
        <f t="shared" si="37"/>
        <v>-5842</v>
      </c>
      <c r="BG33" s="2">
        <f t="shared" si="37"/>
        <v>-6751</v>
      </c>
      <c r="BH33" s="2">
        <f t="shared" si="37"/>
        <v>-7437</v>
      </c>
      <c r="BI33" s="2">
        <f t="shared" si="37"/>
        <v>-8126</v>
      </c>
      <c r="BJ33" s="2">
        <f t="shared" si="37"/>
        <v>-8586</v>
      </c>
      <c r="BK33" s="2">
        <f t="shared" si="37"/>
        <v>-9280</v>
      </c>
      <c r="BL33" s="2">
        <f t="shared" si="37"/>
        <v>-9977</v>
      </c>
      <c r="BM33" s="2">
        <f t="shared" si="37"/>
        <v>-10443</v>
      </c>
      <c r="BN33" s="2">
        <f t="shared" si="37"/>
        <v>-10911</v>
      </c>
      <c r="BO33" s="2">
        <f t="shared" si="37"/>
        <v>-11380</v>
      </c>
      <c r="BP33" s="2">
        <f t="shared" si="37"/>
        <v>-12086</v>
      </c>
      <c r="BQ33" s="2">
        <f t="shared" si="37"/>
        <v>-12558</v>
      </c>
      <c r="BR33" s="2">
        <f t="shared" si="37"/>
        <v>-13032</v>
      </c>
      <c r="BS33" s="2">
        <f t="shared" si="37"/>
        <v>-13269</v>
      </c>
      <c r="BT33" s="2">
        <f t="shared" si="37"/>
        <v>-13745</v>
      </c>
      <c r="BU33" s="2">
        <f t="shared" ref="BU33:BW33" si="38" xml:space="preserve"> $D33 + $D4 - BU4</f>
        <v>-14222</v>
      </c>
      <c r="BV33" s="2">
        <f t="shared" si="38"/>
        <v>-14461</v>
      </c>
      <c r="BW33" s="2">
        <f t="shared" si="38"/>
        <v>-14941</v>
      </c>
    </row>
    <row r="35" spans="2:75">
      <c r="I35" s="2"/>
      <c r="J35" s="2"/>
      <c r="K35" s="2"/>
      <c r="L35" s="1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W59"/>
  <sheetViews>
    <sheetView workbookViewId="0">
      <pane ySplit="2" topLeftCell="A3" activePane="bottomLeft" state="frozen"/>
      <selection pane="bottomLeft" activeCell="A19" sqref="A19"/>
      <selection activeCell="BL1" sqref="BL1"/>
    </sheetView>
  </sheetViews>
  <sheetFormatPr defaultRowHeight="12.75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113</v>
      </c>
    </row>
    <row r="2" spans="1:75" s="4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-232.2</v>
      </c>
      <c r="K3">
        <f>LOOKUP(K$5,'Salton Sea Accounting Model'!$C2:$C588,'Salton Sea Accounting Model'!$A2:$A588)</f>
        <v>-232.9</v>
      </c>
      <c r="L3">
        <f>LOOKUP(L$5,'Salton Sea Accounting Model'!$C2:$C588,'Salton Sea Accounting Model'!$A2:$A588)</f>
        <v>-233.6</v>
      </c>
      <c r="M3">
        <f>LOOKUP(M$5,'Salton Sea Accounting Model'!$C2:$C588,'Salton Sea Accounting Model'!$A2:$A588)</f>
        <v>-234.6</v>
      </c>
      <c r="N3">
        <f>LOOKUP(N$5,'Salton Sea Accounting Model'!$C2:$C588,'Salton Sea Accounting Model'!$A2:$A588)</f>
        <v>-234.8</v>
      </c>
      <c r="O3">
        <f>LOOKUP(O$5,'Salton Sea Accounting Model'!$C2:$C588,'Salton Sea Accounting Model'!$A2:$A588)</f>
        <v>-234.9</v>
      </c>
      <c r="P3">
        <f>LOOKUP(P$5,'Salton Sea Accounting Model'!$C2:$C588,'Salton Sea Accounting Model'!$A2:$A588)</f>
        <v>-234.9</v>
      </c>
      <c r="Q3">
        <f>LOOKUP(Q$5,'Salton Sea Accounting Model'!$C2:$C588,'Salton Sea Accounting Model'!$A2:$A588)</f>
        <v>-235.8</v>
      </c>
      <c r="R3">
        <f>LOOKUP(R$5,'Salton Sea Accounting Model'!$C2:$C588,'Salton Sea Accounting Model'!$A2:$A588)</f>
        <v>-236.8</v>
      </c>
      <c r="S3">
        <f>LOOKUP(S$5,'Salton Sea Accounting Model'!$C2:$C588,'Salton Sea Accounting Model'!$A2:$A588)</f>
        <v>-239.3</v>
      </c>
      <c r="T3">
        <f>LOOKUP(T$5,'Salton Sea Accounting Model'!$C2:$C588,'Salton Sea Accounting Model'!$A2:$A588)</f>
        <v>-241.8</v>
      </c>
      <c r="U3">
        <f>LOOKUP(U$5,'Salton Sea Accounting Model'!$C2:$C588,'Salton Sea Accounting Model'!$A2:$A588)</f>
        <v>-244.2</v>
      </c>
      <c r="V3">
        <f>LOOKUP(V$5,'Salton Sea Accounting Model'!$C2:$C588,'Salton Sea Accounting Model'!$A2:$A588)</f>
        <v>-246.4</v>
      </c>
      <c r="W3">
        <f>LOOKUP(W$5,'Salton Sea Accounting Model'!$C2:$C588,'Salton Sea Accounting Model'!$A2:$A588)</f>
        <v>-248.5</v>
      </c>
      <c r="X3">
        <f>LOOKUP(X$5,'Salton Sea Accounting Model'!$C2:$C588,'Salton Sea Accounting Model'!$A2:$A588)</f>
        <v>-250.3</v>
      </c>
      <c r="Y3">
        <f>LOOKUP(Y$5,'Salton Sea Accounting Model'!$C2:$C588,'Salton Sea Accounting Model'!$A2:$A588)</f>
        <v>-252.1</v>
      </c>
      <c r="Z3">
        <f>LOOKUP(Z$5,'Salton Sea Accounting Model'!$C2:$C588,'Salton Sea Accounting Model'!$A2:$A588)</f>
        <v>-253.6</v>
      </c>
      <c r="AA3">
        <f>LOOKUP(AA$5,'Salton Sea Accounting Model'!$C2:$C588,'Salton Sea Accounting Model'!$A2:$A588)</f>
        <v>-255</v>
      </c>
      <c r="AB3">
        <f>LOOKUP(AB$5,'Salton Sea Accounting Model'!$C2:$C588,'Salton Sea Accounting Model'!$A2:$A588)</f>
        <v>-256.3</v>
      </c>
      <c r="AC3">
        <f>LOOKUP(AC$5,'Salton Sea Accounting Model'!$C2:$C588,'Salton Sea Accounting Model'!$A2:$A588)</f>
        <v>-251.5</v>
      </c>
      <c r="AD3">
        <f>LOOKUP(AD$5,'Salton Sea Accounting Model'!$C2:$C588,'Salton Sea Accounting Model'!$A2:$A588)</f>
        <v>-247.7</v>
      </c>
      <c r="AE3">
        <f>LOOKUP(AE$5,'Salton Sea Accounting Model'!$C2:$C588,'Salton Sea Accounting Model'!$A2:$A588)</f>
        <v>-244.5</v>
      </c>
      <c r="AF3">
        <f>LOOKUP(AF$5,'Salton Sea Accounting Model'!$C2:$C588,'Salton Sea Accounting Model'!$A2:$A588)</f>
        <v>-241.9</v>
      </c>
      <c r="AG3">
        <f>LOOKUP(AG$5,'Salton Sea Accounting Model'!$C2:$C588,'Salton Sea Accounting Model'!$A2:$A588)</f>
        <v>-239.6</v>
      </c>
      <c r="AH3">
        <f>LOOKUP(AH$5,'Salton Sea Accounting Model'!$C2:$C588,'Salton Sea Accounting Model'!$A2:$A588)</f>
        <v>-237.7</v>
      </c>
      <c r="AI3">
        <f>LOOKUP(AI$5,'Salton Sea Accounting Model'!$C2:$C588,'Salton Sea Accounting Model'!$A2:$A588)</f>
        <v>-236</v>
      </c>
      <c r="AJ3">
        <f>LOOKUP(AJ$5,'Salton Sea Accounting Model'!$C2:$C588,'Salton Sea Accounting Model'!$A2:$A588)</f>
        <v>-234.4</v>
      </c>
      <c r="AK3">
        <f>LOOKUP(AK$5,'Salton Sea Accounting Model'!$C2:$C588,'Salton Sea Accounting Model'!$A2:$A588)</f>
        <v>-233</v>
      </c>
      <c r="AL3">
        <f>LOOKUP(AL$5,'Salton Sea Accounting Model'!$C2:$C588,'Salton Sea Accounting Model'!$A2:$A588)</f>
        <v>-231.7</v>
      </c>
      <c r="AM3">
        <f>LOOKUP(AM$5,'Salton Sea Accounting Model'!$C2:$C588,'Salton Sea Accounting Model'!$A2:$A588)</f>
        <v>-230.4</v>
      </c>
      <c r="AN3">
        <f>LOOKUP(AN$5,'Salton Sea Accounting Model'!$C2:$C588,'Salton Sea Accounting Model'!$A2:$A588)</f>
        <v>-229.2</v>
      </c>
      <c r="AO3">
        <f>LOOKUP(AO$5,'Salton Sea Accounting Model'!$C2:$C588,'Salton Sea Accounting Model'!$A2:$A588)</f>
        <v>-228.1</v>
      </c>
      <c r="AP3">
        <f>LOOKUP(AP$5,'Salton Sea Accounting Model'!$C2:$C588,'Salton Sea Accounting Model'!$A2:$A588)</f>
        <v>-227.1</v>
      </c>
      <c r="AQ3">
        <f>LOOKUP(AQ$5,'Salton Sea Accounting Model'!$C2:$C588,'Salton Sea Accounting Model'!$A2:$A588)</f>
        <v>-226.1</v>
      </c>
      <c r="AR3">
        <f>LOOKUP(AR$5,'Salton Sea Accounting Model'!$C2:$C588,'Salton Sea Accounting Model'!$A2:$A588)</f>
        <v>-225.1</v>
      </c>
      <c r="AS3">
        <f>LOOKUP(AS$5,'Salton Sea Accounting Model'!$C2:$C588,'Salton Sea Accounting Model'!$A2:$A588)</f>
        <v>-224.3</v>
      </c>
      <c r="AT3">
        <f>LOOKUP(AT$5,'Salton Sea Accounting Model'!$C2:$C588,'Salton Sea Accounting Model'!$A2:$A588)</f>
        <v>-223.4</v>
      </c>
      <c r="AU3">
        <f>LOOKUP(AU$5,'Salton Sea Accounting Model'!$C2:$C588,'Salton Sea Accounting Model'!$A2:$A588)</f>
        <v>-222.4</v>
      </c>
      <c r="AV3">
        <f>LOOKUP(AV$5,'Salton Sea Accounting Model'!$C2:$C588,'Salton Sea Accounting Model'!$A2:$A588)</f>
        <v>-221.5</v>
      </c>
      <c r="AW3">
        <f>LOOKUP(AW$5,'Salton Sea Accounting Model'!$C2:$C588,'Salton Sea Accounting Model'!$A2:$A588)</f>
        <v>-220.6</v>
      </c>
      <c r="AX3">
        <f>LOOKUP(AX$5,'Salton Sea Accounting Model'!$C2:$C588,'Salton Sea Accounting Model'!$A2:$A588)</f>
        <v>-220</v>
      </c>
      <c r="AY3">
        <f>LOOKUP(AY$5,'Salton Sea Accounting Model'!$C2:$C588,'Salton Sea Accounting Model'!$A2:$A588)</f>
        <v>-220</v>
      </c>
      <c r="AZ3">
        <f>LOOKUP(AZ$5,'Salton Sea Accounting Model'!$C2:$C588,'Salton Sea Accounting Model'!$A2:$A588)</f>
        <v>-220</v>
      </c>
      <c r="BA3">
        <f>LOOKUP(BA$5,'Salton Sea Accounting Model'!$C2:$C588,'Salton Sea Accounting Model'!$A2:$A588)</f>
        <v>-220</v>
      </c>
      <c r="BB3">
        <f>LOOKUP(BB$5,'Salton Sea Accounting Model'!$C2:$C588,'Salton Sea Accounting Model'!$A2:$A588)</f>
        <v>-220</v>
      </c>
      <c r="BC3">
        <f>LOOKUP(BC$5,'Salton Sea Accounting Model'!$C2:$C588,'Salton Sea Accounting Model'!$A2:$A588)</f>
        <v>-220</v>
      </c>
      <c r="BD3">
        <f>LOOKUP(BD$5,'Salton Sea Accounting Model'!$C2:$C588,'Salton Sea Accounting Model'!$A2:$A588)</f>
        <v>-220</v>
      </c>
      <c r="BE3">
        <f>LOOKUP(BE$5,'Salton Sea Accounting Model'!$C2:$C588,'Salton Sea Accounting Model'!$A2:$A588)</f>
        <v>-220</v>
      </c>
      <c r="BF3">
        <f>LOOKUP(BF$5,'Salton Sea Accounting Model'!$C2:$C588,'Salton Sea Accounting Model'!$A2:$A588)</f>
        <v>-220</v>
      </c>
      <c r="BG3">
        <f>LOOKUP(BG$5,'Salton Sea Accounting Model'!$C2:$C588,'Salton Sea Accounting Model'!$A2:$A588)</f>
        <v>-220</v>
      </c>
      <c r="BH3">
        <f>LOOKUP(BH$5,'Salton Sea Accounting Model'!$C2:$C588,'Salton Sea Accounting Model'!$A2:$A588)</f>
        <v>-220</v>
      </c>
      <c r="BI3">
        <f>LOOKUP(BI$5,'Salton Sea Accounting Model'!$C2:$C588,'Salton Sea Accounting Model'!$A2:$A588)</f>
        <v>-220</v>
      </c>
      <c r="BJ3">
        <f>LOOKUP(BJ$5,'Salton Sea Accounting Model'!$C2:$C588,'Salton Sea Accounting Model'!$A2:$A588)</f>
        <v>-220</v>
      </c>
      <c r="BK3">
        <f>LOOKUP(BK$5,'Salton Sea Accounting Model'!$C2:$C588,'Salton Sea Accounting Model'!$A2:$A588)</f>
        <v>-220</v>
      </c>
      <c r="BL3">
        <f>LOOKUP(BL$5,'Salton Sea Accounting Model'!$C2:$C588,'Salton Sea Accounting Model'!$A2:$A588)</f>
        <v>-220</v>
      </c>
      <c r="BM3">
        <f>LOOKUP(BM$5,'Salton Sea Accounting Model'!$C2:$C588,'Salton Sea Accounting Model'!$A2:$A588)</f>
        <v>-220</v>
      </c>
      <c r="BN3">
        <f>LOOKUP(BN$5,'Salton Sea Accounting Model'!$C2:$C588,'Salton Sea Accounting Model'!$A2:$A588)</f>
        <v>-220</v>
      </c>
      <c r="BO3">
        <f>LOOKUP(BO$5,'Salton Sea Accounting Model'!$C2:$C588,'Salton Sea Accounting Model'!$A2:$A588)</f>
        <v>-220</v>
      </c>
      <c r="BP3">
        <f>LOOKUP(BP$5,'Salton Sea Accounting Model'!$C2:$C588,'Salton Sea Accounting Model'!$A2:$A588)</f>
        <v>-220</v>
      </c>
      <c r="BQ3">
        <f>LOOKUP(BQ$5,'Salton Sea Accounting Model'!$C2:$C588,'Salton Sea Accounting Model'!$A2:$A588)</f>
        <v>-220</v>
      </c>
      <c r="BR3">
        <f>LOOKUP(BR$5,'Salton Sea Accounting Model'!$C2:$C588,'Salton Sea Accounting Model'!$A2:$A588)</f>
        <v>-220</v>
      </c>
      <c r="BS3">
        <f>LOOKUP(BS$5,'Salton Sea Accounting Model'!$C2:$C588,'Salton Sea Accounting Model'!$A2:$A588)</f>
        <v>-220</v>
      </c>
      <c r="BT3">
        <f>LOOKUP(BT$5,'Salton Sea Accounting Model'!$C2:$C588,'Salton Sea Accounting Model'!$A2:$A588)</f>
        <v>-220</v>
      </c>
      <c r="BU3">
        <f>LOOKUP(BU$5,'Salton Sea Accounting Model'!$C2:$C588,'Salton Sea Accounting Model'!$A2:$A588)</f>
        <v>-220</v>
      </c>
      <c r="BV3">
        <f>LOOKUP(BV$5,'Salton Sea Accounting Model'!$C2:$C588,'Salton Sea Accounting Model'!$A2:$A588)</f>
        <v>-220</v>
      </c>
      <c r="BW3">
        <f>LOOKUP(BW$5,'Salton Sea Accounting Model'!$C2:$C588,'Salton Sea Accounting Model'!$A2:$A588)</f>
        <v>-220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204518</v>
      </c>
      <c r="T4" s="2">
        <f>LOOKUP(T$5,'Salton Sea Accounting Model'!$C2:$C588,'Salton Sea Accounting Model'!$B2:$B588)</f>
        <v>196229</v>
      </c>
      <c r="U4" s="2">
        <f>LOOKUP(U$5,'Salton Sea Accounting Model'!$C2:$C588,'Salton Sea Accounting Model'!$B2:$B588)</f>
        <v>186860</v>
      </c>
      <c r="V4" s="2">
        <f>LOOKUP(V$5,'Salton Sea Accounting Model'!$C2:$C588,'Salton Sea Accounting Model'!$B2:$B588)</f>
        <v>178350</v>
      </c>
      <c r="W4" s="2">
        <f>LOOKUP(W$5,'Salton Sea Accounting Model'!$C2:$C588,'Salton Sea Accounting Model'!$B2:$B588)</f>
        <v>170892</v>
      </c>
      <c r="X4" s="2">
        <f>LOOKUP(X$5,'Salton Sea Accounting Model'!$C2:$C588,'Salton Sea Accounting Model'!$B2:$B588)</f>
        <v>165436</v>
      </c>
      <c r="Y4" s="2">
        <f>LOOKUP(Y$5,'Salton Sea Accounting Model'!$C2:$C588,'Salton Sea Accounting Model'!$B2:$B588)</f>
        <v>160200</v>
      </c>
      <c r="Z4" s="2">
        <f>LOOKUP(Z$5,'Salton Sea Accounting Model'!$C2:$C588,'Salton Sea Accounting Model'!$B2:$B588)</f>
        <v>155830</v>
      </c>
      <c r="AA4" s="2">
        <f>LOOKUP(AA$5,'Salton Sea Accounting Model'!$C2:$C588,'Salton Sea Accounting Model'!$B2:$B588)</f>
        <v>151497</v>
      </c>
      <c r="AB4" s="2">
        <f>LOOKUP(AB$5,'Salton Sea Accounting Model'!$C2:$C588,'Salton Sea Accounting Model'!$B2:$B588)</f>
        <v>147360</v>
      </c>
      <c r="AC4" s="2">
        <f>LOOKUP(AC$5,'Salton Sea Accounting Model'!$C2:$C588,'Salton Sea Accounting Model'!$B2:$B588)</f>
        <v>161901</v>
      </c>
      <c r="AD4" s="2">
        <f>LOOKUP(AD$5,'Salton Sea Accounting Model'!$C2:$C588,'Salton Sea Accounting Model'!$B2:$B588)</f>
        <v>173639</v>
      </c>
      <c r="AE4" s="2">
        <f>LOOKUP(AE$5,'Salton Sea Accounting Model'!$C2:$C588,'Salton Sea Accounting Model'!$B2:$B588)</f>
        <v>185646</v>
      </c>
      <c r="AF4" s="2">
        <f>LOOKUP(AF$5,'Salton Sea Accounting Model'!$C2:$C588,'Salton Sea Accounting Model'!$B2:$B588)</f>
        <v>195894</v>
      </c>
      <c r="AG4" s="2">
        <f>LOOKUP(AG$5,'Salton Sea Accounting Model'!$C2:$C588,'Salton Sea Accounting Model'!$B2:$B588)</f>
        <v>203608</v>
      </c>
      <c r="AH4" s="2">
        <f>LOOKUP(AH$5,'Salton Sea Accounting Model'!$C2:$C588,'Salton Sea Accounting Model'!$B2:$B588)</f>
        <v>209438</v>
      </c>
      <c r="AI4" s="2">
        <f>LOOKUP(AI$5,'Salton Sea Accounting Model'!$C2:$C588,'Salton Sea Accounting Model'!$B2:$B588)</f>
        <v>214646</v>
      </c>
      <c r="AJ4" s="2">
        <f>LOOKUP(AJ$5,'Salton Sea Accounting Model'!$C2:$C588,'Salton Sea Accounting Model'!$B2:$B588)</f>
        <v>218722</v>
      </c>
      <c r="AK4" s="2">
        <f>LOOKUP(AK$5,'Salton Sea Accounting Model'!$C2:$C588,'Salton Sea Accounting Model'!$B2:$B588)</f>
        <v>221752</v>
      </c>
      <c r="AL4" s="2">
        <f>LOOKUP(AL$5,'Salton Sea Accounting Model'!$C2:$C588,'Salton Sea Accounting Model'!$B2:$B588)</f>
        <v>224335</v>
      </c>
      <c r="AM4" s="2">
        <f>LOOKUP(AM$5,'Salton Sea Accounting Model'!$C2:$C588,'Salton Sea Accounting Model'!$B2:$B588)</f>
        <v>226974</v>
      </c>
      <c r="AN4" s="2">
        <f>LOOKUP(AN$5,'Salton Sea Accounting Model'!$C2:$C588,'Salton Sea Accounting Model'!$B2:$B588)</f>
        <v>229451</v>
      </c>
      <c r="AO4" s="2">
        <f>LOOKUP(AO$5,'Salton Sea Accounting Model'!$C2:$C588,'Salton Sea Accounting Model'!$B2:$B588)</f>
        <v>231761</v>
      </c>
      <c r="AP4" s="2">
        <f>LOOKUP(AP$5,'Salton Sea Accounting Model'!$C2:$C588,'Salton Sea Accounting Model'!$B2:$B588)</f>
        <v>233898</v>
      </c>
      <c r="AQ4" s="2">
        <f>LOOKUP(AQ$5,'Salton Sea Accounting Model'!$C2:$C588,'Salton Sea Accounting Model'!$B2:$B588)</f>
        <v>236071</v>
      </c>
      <c r="AR4" s="2">
        <f>LOOKUP(AR$5,'Salton Sea Accounting Model'!$C2:$C588,'Salton Sea Accounting Model'!$B2:$B588)</f>
        <v>238280</v>
      </c>
      <c r="AS4" s="2">
        <f>LOOKUP(AS$5,'Salton Sea Accounting Model'!$C2:$C588,'Salton Sea Accounting Model'!$B2:$B588)</f>
        <v>240079</v>
      </c>
      <c r="AT4" s="2">
        <f>LOOKUP(AT$5,'Salton Sea Accounting Model'!$C2:$C588,'Salton Sea Accounting Model'!$B2:$B588)</f>
        <v>242121</v>
      </c>
      <c r="AU4" s="2">
        <f>LOOKUP(AU$5,'Salton Sea Accounting Model'!$C2:$C588,'Salton Sea Accounting Model'!$B2:$B588)</f>
        <v>244421</v>
      </c>
      <c r="AV4" s="2">
        <f>LOOKUP(AV$5,'Salton Sea Accounting Model'!$C2:$C588,'Salton Sea Accounting Model'!$B2:$B588)</f>
        <v>246521</v>
      </c>
      <c r="AW4" s="2">
        <f>LOOKUP(AW$5,'Salton Sea Accounting Model'!$C2:$C588,'Salton Sea Accounting Model'!$B2:$B588)</f>
        <v>248648</v>
      </c>
      <c r="AX4" s="2">
        <f>LOOKUP(AX$5,'Salton Sea Accounting Model'!$C2:$C588,'Salton Sea Accounting Model'!$B2:$B588)</f>
        <v>250082</v>
      </c>
      <c r="AY4" s="2">
        <f>LOOKUP(AY$5,'Salton Sea Accounting Model'!$C2:$C588,'Salton Sea Accounting Model'!$B2:$B588)</f>
        <v>250082</v>
      </c>
      <c r="AZ4" s="2">
        <f>LOOKUP(AZ$5,'Salton Sea Accounting Model'!$C2:$C588,'Salton Sea Accounting Model'!$B2:$B588)</f>
        <v>250082</v>
      </c>
      <c r="BA4" s="2">
        <f>LOOKUP(BA$5,'Salton Sea Accounting Model'!$C2:$C588,'Salton Sea Accounting Model'!$B2:$B588)</f>
        <v>250082</v>
      </c>
      <c r="BB4" s="2">
        <f>LOOKUP(BB$5,'Salton Sea Accounting Model'!$C2:$C588,'Salton Sea Accounting Model'!$B2:$B588)</f>
        <v>250082</v>
      </c>
      <c r="BC4" s="2">
        <f>LOOKUP(BC$5,'Salton Sea Accounting Model'!$C2:$C588,'Salton Sea Accounting Model'!$B2:$B588)</f>
        <v>250082</v>
      </c>
      <c r="BD4" s="2">
        <f>LOOKUP(BD$5,'Salton Sea Accounting Model'!$C2:$C588,'Salton Sea Accounting Model'!$B2:$B588)</f>
        <v>250082</v>
      </c>
      <c r="BE4" s="2">
        <f>LOOKUP(BE$5,'Salton Sea Accounting Model'!$C2:$C588,'Salton Sea Accounting Model'!$B2:$B588)</f>
        <v>250082</v>
      </c>
      <c r="BF4" s="2">
        <f>LOOKUP(BF$5,'Salton Sea Accounting Model'!$C2:$C588,'Salton Sea Accounting Model'!$B2:$B588)</f>
        <v>250082</v>
      </c>
      <c r="BG4" s="2">
        <f>LOOKUP(BG$5,'Salton Sea Accounting Model'!$C2:$C588,'Salton Sea Accounting Model'!$B2:$B588)</f>
        <v>250082</v>
      </c>
      <c r="BH4" s="2">
        <f>LOOKUP(BH$5,'Salton Sea Accounting Model'!$C2:$C588,'Salton Sea Accounting Model'!$B2:$B588)</f>
        <v>250082</v>
      </c>
      <c r="BI4" s="2">
        <f>LOOKUP(BI$5,'Salton Sea Accounting Model'!$C2:$C588,'Salton Sea Accounting Model'!$B2:$B588)</f>
        <v>250082</v>
      </c>
      <c r="BJ4" s="2">
        <f>LOOKUP(BJ$5,'Salton Sea Accounting Model'!$C2:$C588,'Salton Sea Accounting Model'!$B2:$B588)</f>
        <v>250082</v>
      </c>
      <c r="BK4" s="2">
        <f>LOOKUP(BK$5,'Salton Sea Accounting Model'!$C2:$C588,'Salton Sea Accounting Model'!$B2:$B588)</f>
        <v>250082</v>
      </c>
      <c r="BL4" s="2">
        <f>LOOKUP(BL$5,'Salton Sea Accounting Model'!$C2:$C588,'Salton Sea Accounting Model'!$B2:$B588)</f>
        <v>250082</v>
      </c>
      <c r="BM4" s="2">
        <f>LOOKUP(BM$5,'Salton Sea Accounting Model'!$C2:$C588,'Salton Sea Accounting Model'!$B2:$B588)</f>
        <v>250082</v>
      </c>
      <c r="BN4" s="2">
        <f>LOOKUP(BN$5,'Salton Sea Accounting Model'!$C2:$C588,'Salton Sea Accounting Model'!$B2:$B588)</f>
        <v>250082</v>
      </c>
      <c r="BO4" s="2">
        <f>LOOKUP(BO$5,'Salton Sea Accounting Model'!$C2:$C588,'Salton Sea Accounting Model'!$B2:$B588)</f>
        <v>250082</v>
      </c>
      <c r="BP4" s="2">
        <f>LOOKUP(BP$5,'Salton Sea Accounting Model'!$C2:$C588,'Salton Sea Accounting Model'!$B2:$B588)</f>
        <v>250082</v>
      </c>
      <c r="BQ4" s="2">
        <f>LOOKUP(BQ$5,'Salton Sea Accounting Model'!$C2:$C588,'Salton Sea Accounting Model'!$B2:$B588)</f>
        <v>250082</v>
      </c>
      <c r="BR4" s="2">
        <f>LOOKUP(BR$5,'Salton Sea Accounting Model'!$C2:$C588,'Salton Sea Accounting Model'!$B2:$B588)</f>
        <v>250082</v>
      </c>
      <c r="BS4" s="2">
        <f>LOOKUP(BS$5,'Salton Sea Accounting Model'!$C2:$C588,'Salton Sea Accounting Model'!$B2:$B588)</f>
        <v>250082</v>
      </c>
      <c r="BT4" s="2">
        <f>LOOKUP(BT$5,'Salton Sea Accounting Model'!$C2:$C588,'Salton Sea Accounting Model'!$B2:$B588)</f>
        <v>250082</v>
      </c>
      <c r="BU4" s="2">
        <f>LOOKUP(BU$5,'Salton Sea Accounting Model'!$C2:$C588,'Salton Sea Accounting Model'!$B2:$B588)</f>
        <v>250082</v>
      </c>
      <c r="BV4" s="2">
        <f>LOOKUP(BV$5,'Salton Sea Accounting Model'!$C2:$C588,'Salton Sea Accounting Model'!$B2:$B588)</f>
        <v>250082</v>
      </c>
      <c r="BW4" s="2">
        <f>LOOKUP(BW$5,'Salton Sea Accounting Model'!$C2:$C588,'Salton Sea Accounting Model'!$B2:$B588)</f>
        <v>250082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</v>
      </c>
      <c r="G5" s="13" t="s">
        <v>20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4917277.4522078903</v>
      </c>
      <c r="T5" s="2">
        <f t="shared" si="2"/>
        <v>4412317.9109763307</v>
      </c>
      <c r="U5" s="2">
        <f t="shared" si="2"/>
        <v>3957611.9318565219</v>
      </c>
      <c r="V5" s="2">
        <f t="shared" si="2"/>
        <v>3553241.7151036239</v>
      </c>
      <c r="W5" s="2">
        <f t="shared" si="2"/>
        <v>3195958.0907496144</v>
      </c>
      <c r="X5" s="2">
        <f t="shared" si="2"/>
        <v>2883246.8634619885</v>
      </c>
      <c r="Y5" s="2">
        <f t="shared" si="2"/>
        <v>2599889.6034718752</v>
      </c>
      <c r="Z5" s="2">
        <f t="shared" si="2"/>
        <v>2352544.9920036201</v>
      </c>
      <c r="AA5" s="2">
        <f t="shared" si="2"/>
        <v>2135859.8507048101</v>
      </c>
      <c r="AB5" s="2">
        <f t="shared" si="2"/>
        <v>1948736.1986692403</v>
      </c>
      <c r="AC5" s="2">
        <f t="shared" si="2"/>
        <v>2689355.8480267553</v>
      </c>
      <c r="AD5" s="2">
        <f t="shared" si="2"/>
        <v>3332920.5650703786</v>
      </c>
      <c r="AE5" s="2">
        <f t="shared" si="2"/>
        <v>3905766.8362432318</v>
      </c>
      <c r="AF5" s="2">
        <f t="shared" si="2"/>
        <v>4408729.3512103828</v>
      </c>
      <c r="AG5" s="2">
        <f t="shared" si="2"/>
        <v>4854042.6766189318</v>
      </c>
      <c r="AH5" s="2">
        <f t="shared" si="2"/>
        <v>5254212.7178201005</v>
      </c>
      <c r="AI5" s="2">
        <f t="shared" si="2"/>
        <v>5618555.0962851178</v>
      </c>
      <c r="AJ5" s="2">
        <f t="shared" si="2"/>
        <v>5954999.9364001025</v>
      </c>
      <c r="AK5" s="2">
        <f t="shared" si="2"/>
        <v>6269393.6309093386</v>
      </c>
      <c r="AL5" s="2">
        <f t="shared" si="2"/>
        <v>6567138.4119776003</v>
      </c>
      <c r="AM5" s="2">
        <f t="shared" si="2"/>
        <v>6850542.8816867722</v>
      </c>
      <c r="AN5" s="2">
        <f t="shared" si="2"/>
        <v>7119317.8191943821</v>
      </c>
      <c r="AO5" s="2">
        <f t="shared" si="2"/>
        <v>7374299.8990804423</v>
      </c>
      <c r="AP5" s="2">
        <f t="shared" si="2"/>
        <v>7616351.6192144714</v>
      </c>
      <c r="AQ5" s="2">
        <f t="shared" si="2"/>
        <v>7851786.0082211457</v>
      </c>
      <c r="AR5" s="2">
        <f t="shared" si="2"/>
        <v>8075047.9451902285</v>
      </c>
      <c r="AS5" s="2">
        <f t="shared" si="2"/>
        <v>8285952.336576689</v>
      </c>
      <c r="AT5" s="2">
        <f t="shared" si="2"/>
        <v>8486607.1921989396</v>
      </c>
      <c r="AU5" s="2">
        <f t="shared" si="2"/>
        <v>8728763.1306280196</v>
      </c>
      <c r="AV5" s="2">
        <f t="shared" si="2"/>
        <v>8958093.6481245365</v>
      </c>
      <c r="AW5" s="2">
        <f t="shared" si="2"/>
        <v>9181267.1858900674</v>
      </c>
      <c r="AX5" s="2">
        <f t="shared" si="2"/>
        <v>9392553.4435813949</v>
      </c>
      <c r="AY5" s="2">
        <f t="shared" si="2"/>
        <v>9595499.616822131</v>
      </c>
      <c r="AZ5" s="2">
        <f t="shared" si="2"/>
        <v>9797445.7900628671</v>
      </c>
      <c r="BA5" s="2">
        <f t="shared" si="2"/>
        <v>9998391.9633036032</v>
      </c>
      <c r="BB5" s="2">
        <f t="shared" si="2"/>
        <v>10198338.136544339</v>
      </c>
      <c r="BC5" s="2">
        <f t="shared" si="2"/>
        <v>10397284.309785075</v>
      </c>
      <c r="BD5" s="2">
        <f t="shared" si="2"/>
        <v>10595230.483025812</v>
      </c>
      <c r="BE5" s="2">
        <f t="shared" si="2"/>
        <v>10797825.937923923</v>
      </c>
      <c r="BF5" s="2">
        <f t="shared" si="2"/>
        <v>10999421.392822035</v>
      </c>
      <c r="BG5" s="2">
        <f t="shared" si="2"/>
        <v>11200016.847720146</v>
      </c>
      <c r="BH5" s="2">
        <f t="shared" si="2"/>
        <v>11399612.302618258</v>
      </c>
      <c r="BI5" s="2">
        <f t="shared" si="2"/>
        <v>11598207.757516369</v>
      </c>
      <c r="BJ5" s="2">
        <f t="shared" si="2"/>
        <v>11795803.212414481</v>
      </c>
      <c r="BK5" s="2">
        <f t="shared" si="2"/>
        <v>11992398.667312592</v>
      </c>
      <c r="BL5" s="2">
        <f t="shared" si="2"/>
        <v>12187994.122210704</v>
      </c>
      <c r="BM5" s="2">
        <f t="shared" si="2"/>
        <v>12382589.577108815</v>
      </c>
      <c r="BN5" s="2">
        <f t="shared" si="2"/>
        <v>12576185.032006927</v>
      </c>
      <c r="BO5" s="2">
        <f t="shared" si="2"/>
        <v>12768780.486905038</v>
      </c>
      <c r="BP5" s="2">
        <f t="shared" si="2"/>
        <v>12960375.94180315</v>
      </c>
      <c r="BQ5" s="2">
        <f t="shared" si="2"/>
        <v>13156548.927605227</v>
      </c>
      <c r="BR5" s="2">
        <f t="shared" si="2"/>
        <v>13351721.913407303</v>
      </c>
      <c r="BS5" s="2">
        <f t="shared" si="2"/>
        <v>13545894.89920938</v>
      </c>
      <c r="BT5" s="2">
        <f t="shared" si="2"/>
        <v>13739067.885011457</v>
      </c>
      <c r="BU5" s="2">
        <f t="shared" si="2"/>
        <v>13931240.870813534</v>
      </c>
      <c r="BV5" s="2">
        <f t="shared" ref="BV5:BW5" si="3" xml:space="preserve"> BU5 + BU6</f>
        <v>14122413.85661561</v>
      </c>
      <c r="BW5" s="2">
        <f t="shared" si="3"/>
        <v>14312586.842417687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-146868.22923190449</v>
      </c>
      <c r="E6" t="s">
        <v>23</v>
      </c>
      <c r="F6" t="s">
        <v>112</v>
      </c>
      <c r="G6" s="13" t="s">
        <v>25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-533942.86996490357</v>
      </c>
      <c r="S6" s="2">
        <f t="shared" si="4"/>
        <v>-504959.54123155994</v>
      </c>
      <c r="T6" s="2">
        <f t="shared" si="4"/>
        <v>-454705.97911980876</v>
      </c>
      <c r="U6" s="2">
        <f t="shared" si="4"/>
        <v>-404370.21675289783</v>
      </c>
      <c r="V6" s="2">
        <f t="shared" si="4"/>
        <v>-357283.62435400952</v>
      </c>
      <c r="W6" s="2">
        <f t="shared" si="4"/>
        <v>-312711.22728762601</v>
      </c>
      <c r="X6" s="2">
        <f t="shared" si="4"/>
        <v>-283357.25999011309</v>
      </c>
      <c r="Y6" s="2">
        <f t="shared" si="4"/>
        <v>-247344.61146825505</v>
      </c>
      <c r="Z6" s="2">
        <f t="shared" si="4"/>
        <v>-216685.14129881014</v>
      </c>
      <c r="AA6" s="2">
        <f t="shared" si="4"/>
        <v>-187123.65203556989</v>
      </c>
      <c r="AB6" s="2">
        <f t="shared" si="4"/>
        <v>740619.64935751504</v>
      </c>
      <c r="AC6" s="2">
        <f t="shared" si="4"/>
        <v>643564.71704362333</v>
      </c>
      <c r="AD6" s="2">
        <f t="shared" si="4"/>
        <v>572846.2711728533</v>
      </c>
      <c r="AE6" s="2">
        <f t="shared" si="4"/>
        <v>502962.51496715064</v>
      </c>
      <c r="AF6" s="2">
        <f t="shared" si="4"/>
        <v>445313.32540854928</v>
      </c>
      <c r="AG6" s="2">
        <f t="shared" si="4"/>
        <v>400170.04120116867</v>
      </c>
      <c r="AH6" s="2">
        <f t="shared" si="4"/>
        <v>364342.37846501707</v>
      </c>
      <c r="AI6" s="2">
        <f t="shared" si="4"/>
        <v>336444.84011498443</v>
      </c>
      <c r="AJ6" s="2">
        <f t="shared" si="4"/>
        <v>314393.69450923661</v>
      </c>
      <c r="AK6" s="2">
        <f t="shared" si="4"/>
        <v>297744.78106826125</v>
      </c>
      <c r="AL6" s="2">
        <f t="shared" si="4"/>
        <v>283404.46970917215</v>
      </c>
      <c r="AM6" s="2">
        <f t="shared" si="4"/>
        <v>268774.9375076103</v>
      </c>
      <c r="AN6" s="2">
        <f t="shared" si="4"/>
        <v>254982.07988606021</v>
      </c>
      <c r="AO6" s="2">
        <f t="shared" si="4"/>
        <v>242051.72013402916</v>
      </c>
      <c r="AP6" s="2">
        <f t="shared" si="4"/>
        <v>235434.38900667429</v>
      </c>
      <c r="AQ6" s="2">
        <f t="shared" si="4"/>
        <v>223261.93696908304</v>
      </c>
      <c r="AR6" s="2">
        <f t="shared" si="4"/>
        <v>210904.39138646028</v>
      </c>
      <c r="AS6" s="2">
        <f t="shared" si="4"/>
        <v>200654.85562225129</v>
      </c>
      <c r="AT6" s="2">
        <f t="shared" si="4"/>
        <v>242155.93842908018</v>
      </c>
      <c r="AU6" s="2">
        <f t="shared" si="4"/>
        <v>229330.51749651693</v>
      </c>
      <c r="AV6" s="2">
        <f t="shared" si="4"/>
        <v>223173.5377655311</v>
      </c>
      <c r="AW6" s="2">
        <f t="shared" si="4"/>
        <v>211286.25769132748</v>
      </c>
      <c r="AX6" s="2">
        <f t="shared" si="4"/>
        <v>202946.17324073636</v>
      </c>
      <c r="AY6" s="2">
        <f t="shared" si="4"/>
        <v>201946.17324073636</v>
      </c>
      <c r="AZ6" s="2">
        <f t="shared" si="4"/>
        <v>200946.17324073636</v>
      </c>
      <c r="BA6" s="2">
        <f t="shared" si="4"/>
        <v>199946.17324073636</v>
      </c>
      <c r="BB6" s="2">
        <f t="shared" si="4"/>
        <v>198946.17324073636</v>
      </c>
      <c r="BC6" s="2">
        <f t="shared" si="4"/>
        <v>197946.17324073636</v>
      </c>
      <c r="BD6" s="2">
        <f t="shared" si="4"/>
        <v>202595.45489811222</v>
      </c>
      <c r="BE6" s="2">
        <f t="shared" si="4"/>
        <v>201595.45489811222</v>
      </c>
      <c r="BF6" s="2">
        <f t="shared" si="4"/>
        <v>200595.45489811222</v>
      </c>
      <c r="BG6" s="2">
        <f t="shared" si="4"/>
        <v>199595.45489811222</v>
      </c>
      <c r="BH6" s="2">
        <f t="shared" si="4"/>
        <v>198595.45489811222</v>
      </c>
      <c r="BI6" s="2">
        <f t="shared" si="4"/>
        <v>197595.45489811222</v>
      </c>
      <c r="BJ6" s="2">
        <f t="shared" si="4"/>
        <v>196595.45489811222</v>
      </c>
      <c r="BK6" s="2">
        <f t="shared" si="4"/>
        <v>195595.45489811222</v>
      </c>
      <c r="BL6" s="2">
        <f t="shared" si="4"/>
        <v>194595.45489811222</v>
      </c>
      <c r="BM6" s="2">
        <f t="shared" si="4"/>
        <v>193595.45489811222</v>
      </c>
      <c r="BN6" s="2">
        <f t="shared" si="4"/>
        <v>192595.45489811222</v>
      </c>
      <c r="BO6" s="2">
        <f t="shared" si="4"/>
        <v>191595.45489811222</v>
      </c>
      <c r="BP6" s="2">
        <f t="shared" si="4"/>
        <v>196172.98580207769</v>
      </c>
      <c r="BQ6" s="2">
        <f t="shared" si="4"/>
        <v>195172.98580207769</v>
      </c>
      <c r="BR6" s="2">
        <f t="shared" si="4"/>
        <v>194172.98580207769</v>
      </c>
      <c r="BS6" s="2">
        <f t="shared" si="4"/>
        <v>193172.98580207769</v>
      </c>
      <c r="BT6" s="2">
        <f t="shared" si="4"/>
        <v>192172.98580207769</v>
      </c>
      <c r="BU6" s="2">
        <f t="shared" si="4"/>
        <v>191172.98580207769</v>
      </c>
      <c r="BV6" s="2">
        <f t="shared" ref="BV6:BW6" si="5" xml:space="preserve"> SUM(BV13:BV18) - SUM(BV19:BV21)</f>
        <v>190172.98580207769</v>
      </c>
      <c r="BW6" s="2">
        <f t="shared" si="5"/>
        <v>189172.98580207769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75000</v>
      </c>
      <c r="E9" t="s">
        <v>23</v>
      </c>
      <c r="F9" t="s">
        <v>29</v>
      </c>
      <c r="G9" s="13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75" ht="15">
      <c r="A10" s="10"/>
      <c r="B10" s="10" t="s">
        <v>31</v>
      </c>
      <c r="C10">
        <v>2010</v>
      </c>
      <c r="D10" s="2">
        <v>12000</v>
      </c>
      <c r="E10" t="s">
        <v>23</v>
      </c>
      <c r="F10" t="s">
        <v>29</v>
      </c>
      <c r="G10" s="13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75" ht="15">
      <c r="A11" s="10"/>
      <c r="B11" s="10" t="s">
        <v>32</v>
      </c>
      <c r="C11">
        <v>2010</v>
      </c>
      <c r="D11" s="2">
        <v>25</v>
      </c>
      <c r="E11" t="s">
        <v>23</v>
      </c>
      <c r="F11" t="s">
        <v>29</v>
      </c>
      <c r="G11" s="13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300000</v>
      </c>
      <c r="S11" s="2">
        <v>300000</v>
      </c>
      <c r="T11" s="2">
        <v>300000</v>
      </c>
      <c r="U11" s="2">
        <v>300000</v>
      </c>
      <c r="V11" s="2">
        <v>300000</v>
      </c>
      <c r="W11" s="2">
        <v>300000</v>
      </c>
      <c r="X11" s="2">
        <v>300000</v>
      </c>
      <c r="Y11" s="2">
        <v>300000</v>
      </c>
      <c r="Z11" s="2">
        <v>300000</v>
      </c>
      <c r="AA11" s="2">
        <v>300000</v>
      </c>
      <c r="AB11" s="2">
        <v>300000</v>
      </c>
      <c r="AC11" s="2">
        <v>300000</v>
      </c>
      <c r="AD11" s="2">
        <v>300000</v>
      </c>
      <c r="AE11" s="2">
        <v>300000</v>
      </c>
      <c r="AF11" s="2">
        <v>300000</v>
      </c>
      <c r="AG11" s="2">
        <v>300000</v>
      </c>
      <c r="AH11" s="2">
        <v>300000</v>
      </c>
      <c r="AI11" s="2">
        <v>300000</v>
      </c>
      <c r="AJ11" s="2">
        <v>300000</v>
      </c>
      <c r="AK11" s="2">
        <v>300000</v>
      </c>
      <c r="AL11" s="2">
        <v>300000</v>
      </c>
      <c r="AM11" s="2">
        <v>300000</v>
      </c>
      <c r="AN11" s="2">
        <v>300000</v>
      </c>
      <c r="AO11" s="2">
        <v>300000</v>
      </c>
      <c r="AP11" s="2">
        <v>300000</v>
      </c>
      <c r="AQ11" s="2">
        <v>300000</v>
      </c>
      <c r="AR11" s="2">
        <v>300000</v>
      </c>
      <c r="AS11" s="2">
        <v>300000</v>
      </c>
      <c r="AT11" s="2">
        <v>300000</v>
      </c>
      <c r="AU11" s="2">
        <v>300000</v>
      </c>
      <c r="AV11" s="2">
        <v>300000</v>
      </c>
      <c r="AW11" s="2">
        <v>300000</v>
      </c>
      <c r="AX11" s="2">
        <v>300000</v>
      </c>
      <c r="AY11" s="2">
        <v>300000</v>
      </c>
      <c r="AZ11" s="2">
        <v>300000</v>
      </c>
      <c r="BA11" s="2">
        <v>300000</v>
      </c>
      <c r="BB11" s="2">
        <v>300000</v>
      </c>
      <c r="BC11" s="2">
        <v>300000</v>
      </c>
      <c r="BD11" s="2">
        <v>300000</v>
      </c>
      <c r="BE11" s="2">
        <v>300000</v>
      </c>
      <c r="BF11" s="2">
        <v>300000</v>
      </c>
      <c r="BG11" s="2">
        <v>300000</v>
      </c>
      <c r="BH11" s="2">
        <v>300000</v>
      </c>
      <c r="BI11" s="2">
        <v>300000</v>
      </c>
      <c r="BJ11" s="2">
        <v>300000</v>
      </c>
      <c r="BK11" s="2">
        <v>300000</v>
      </c>
      <c r="BL11" s="2">
        <v>300000</v>
      </c>
      <c r="BM11" s="2">
        <v>300000</v>
      </c>
      <c r="BN11" s="2">
        <v>300000</v>
      </c>
      <c r="BO11" s="2">
        <v>300000</v>
      </c>
      <c r="BP11" s="2">
        <v>300000</v>
      </c>
      <c r="BQ11" s="2">
        <v>300000</v>
      </c>
      <c r="BR11" s="2">
        <v>300000</v>
      </c>
      <c r="BS11" s="2">
        <v>300000</v>
      </c>
      <c r="BT11" s="2">
        <v>300000</v>
      </c>
      <c r="BU11" s="2">
        <v>300000</v>
      </c>
      <c r="BV11" s="2">
        <v>300000</v>
      </c>
      <c r="BW11" s="2">
        <v>300000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2" si="10" xml:space="preserve"> $D12</f>
        <v>1</v>
      </c>
      <c r="J12" s="5">
        <f t="shared" si="10"/>
        <v>1</v>
      </c>
      <c r="K12" s="5">
        <f t="shared" si="10"/>
        <v>1</v>
      </c>
      <c r="L12" s="5">
        <f t="shared" si="10"/>
        <v>1</v>
      </c>
      <c r="M12" s="5">
        <f t="shared" si="10"/>
        <v>1</v>
      </c>
      <c r="N12" s="5">
        <f t="shared" si="10"/>
        <v>1</v>
      </c>
      <c r="O12" s="5">
        <f t="shared" si="10"/>
        <v>1</v>
      </c>
      <c r="P12" s="5">
        <f t="shared" si="10"/>
        <v>1</v>
      </c>
      <c r="Q12" s="5">
        <f t="shared" si="10"/>
        <v>1</v>
      </c>
      <c r="R12" s="5">
        <f t="shared" si="10"/>
        <v>1</v>
      </c>
      <c r="S12" s="5">
        <f t="shared" si="10"/>
        <v>1</v>
      </c>
      <c r="T12" s="5">
        <f t="shared" si="10"/>
        <v>1</v>
      </c>
      <c r="U12" s="5">
        <f t="shared" si="10"/>
        <v>1</v>
      </c>
      <c r="V12" s="5">
        <f t="shared" si="10"/>
        <v>1</v>
      </c>
      <c r="W12" s="5">
        <f t="shared" si="10"/>
        <v>1</v>
      </c>
      <c r="X12" s="5">
        <f t="shared" si="10"/>
        <v>1</v>
      </c>
      <c r="Y12" s="5">
        <f t="shared" si="10"/>
        <v>1</v>
      </c>
      <c r="Z12" s="5">
        <f t="shared" si="10"/>
        <v>1</v>
      </c>
      <c r="AA12" s="5">
        <f t="shared" si="10"/>
        <v>1</v>
      </c>
      <c r="AB12" s="5">
        <f t="shared" si="10"/>
        <v>1</v>
      </c>
      <c r="AC12" s="5">
        <f t="shared" si="10"/>
        <v>1</v>
      </c>
      <c r="AD12" s="5">
        <f t="shared" si="10"/>
        <v>1</v>
      </c>
      <c r="AE12" s="5">
        <f t="shared" si="10"/>
        <v>1</v>
      </c>
      <c r="AF12" s="5">
        <f t="shared" si="10"/>
        <v>1</v>
      </c>
      <c r="AG12" s="5">
        <f t="shared" si="10"/>
        <v>1</v>
      </c>
      <c r="AH12" s="5">
        <f t="shared" si="10"/>
        <v>1</v>
      </c>
      <c r="AI12" s="5">
        <f t="shared" si="10"/>
        <v>1</v>
      </c>
      <c r="AJ12" s="5">
        <f t="shared" si="10"/>
        <v>1</v>
      </c>
      <c r="AK12" s="5">
        <f t="shared" si="10"/>
        <v>1</v>
      </c>
      <c r="AL12" s="5">
        <f t="shared" si="10"/>
        <v>1</v>
      </c>
      <c r="AM12" s="5">
        <f t="shared" si="10"/>
        <v>1</v>
      </c>
      <c r="AN12" s="5">
        <f t="shared" si="10"/>
        <v>1</v>
      </c>
      <c r="AO12" s="5">
        <f t="shared" si="10"/>
        <v>1</v>
      </c>
      <c r="AP12" s="5">
        <f t="shared" si="10"/>
        <v>1</v>
      </c>
      <c r="AQ12" s="5">
        <f t="shared" si="10"/>
        <v>1</v>
      </c>
      <c r="AR12" s="5">
        <f t="shared" si="10"/>
        <v>1</v>
      </c>
      <c r="AS12" s="5">
        <f t="shared" si="10"/>
        <v>1</v>
      </c>
      <c r="AT12" s="5">
        <f t="shared" si="10"/>
        <v>1</v>
      </c>
      <c r="AU12" s="5">
        <f t="shared" si="10"/>
        <v>1</v>
      </c>
      <c r="AV12" s="5">
        <f t="shared" si="10"/>
        <v>1</v>
      </c>
      <c r="AW12" s="5">
        <f t="shared" si="10"/>
        <v>1</v>
      </c>
      <c r="AX12" s="5">
        <f t="shared" si="10"/>
        <v>1</v>
      </c>
      <c r="AY12" s="5">
        <f t="shared" si="10"/>
        <v>1</v>
      </c>
      <c r="AZ12" s="5">
        <f t="shared" si="10"/>
        <v>1</v>
      </c>
      <c r="BA12" s="5">
        <f t="shared" si="10"/>
        <v>1</v>
      </c>
      <c r="BB12" s="5">
        <f t="shared" si="10"/>
        <v>1</v>
      </c>
      <c r="BC12" s="5">
        <f t="shared" si="10"/>
        <v>1</v>
      </c>
      <c r="BD12" s="5">
        <f t="shared" si="10"/>
        <v>1</v>
      </c>
      <c r="BE12" s="5">
        <f t="shared" si="10"/>
        <v>1</v>
      </c>
      <c r="BF12" s="5">
        <f t="shared" si="10"/>
        <v>1</v>
      </c>
      <c r="BG12" s="5">
        <f t="shared" si="10"/>
        <v>1</v>
      </c>
      <c r="BH12" s="5">
        <f t="shared" si="10"/>
        <v>1</v>
      </c>
      <c r="BI12" s="5">
        <f t="shared" si="10"/>
        <v>1</v>
      </c>
      <c r="BJ12" s="5">
        <f t="shared" si="10"/>
        <v>1</v>
      </c>
      <c r="BK12" s="5">
        <f t="shared" si="10"/>
        <v>1</v>
      </c>
      <c r="BL12" s="5">
        <f t="shared" si="10"/>
        <v>1</v>
      </c>
      <c r="BM12" s="5">
        <f t="shared" si="10"/>
        <v>1</v>
      </c>
      <c r="BN12" s="5">
        <f t="shared" si="10"/>
        <v>1</v>
      </c>
      <c r="BO12" s="5">
        <f t="shared" si="10"/>
        <v>1</v>
      </c>
      <c r="BP12" s="5">
        <f t="shared" si="10"/>
        <v>1</v>
      </c>
      <c r="BQ12" s="5">
        <f t="shared" si="10"/>
        <v>1</v>
      </c>
      <c r="BR12" s="5">
        <f t="shared" si="10"/>
        <v>1</v>
      </c>
      <c r="BS12" s="5">
        <f t="shared" si="10"/>
        <v>1</v>
      </c>
      <c r="BT12" s="5">
        <f t="shared" si="10"/>
        <v>1</v>
      </c>
      <c r="BU12" s="5">
        <f t="shared" ref="BU12:BW12" si="11" xml:space="preserve"> $D12</f>
        <v>1</v>
      </c>
      <c r="BV12" s="5">
        <f t="shared" si="11"/>
        <v>1</v>
      </c>
      <c r="BW12" s="5">
        <f t="shared" si="11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80282</v>
      </c>
      <c r="E13" t="s">
        <v>23</v>
      </c>
      <c r="F13" t="s">
        <v>29</v>
      </c>
      <c r="G13" s="13" t="s">
        <v>36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603518</v>
      </c>
      <c r="S14" s="2">
        <f t="shared" si="12"/>
        <v>585018</v>
      </c>
      <c r="T14" s="2">
        <f t="shared" si="12"/>
        <v>581518</v>
      </c>
      <c r="U14" s="2">
        <f t="shared" si="12"/>
        <v>578018</v>
      </c>
      <c r="V14" s="2">
        <f t="shared" si="12"/>
        <v>572018</v>
      </c>
      <c r="W14" s="2">
        <f t="shared" si="12"/>
        <v>566018</v>
      </c>
      <c r="X14" s="2">
        <f t="shared" si="12"/>
        <v>560018</v>
      </c>
      <c r="Y14" s="2">
        <f t="shared" si="12"/>
        <v>559018</v>
      </c>
      <c r="Z14" s="2">
        <f t="shared" si="12"/>
        <v>558018</v>
      </c>
      <c r="AA14" s="2">
        <f t="shared" si="12"/>
        <v>557018</v>
      </c>
      <c r="AB14" s="2">
        <f t="shared" si="12"/>
        <v>556018</v>
      </c>
      <c r="AC14" s="2">
        <f t="shared" si="12"/>
        <v>555018</v>
      </c>
      <c r="AD14" s="2">
        <f t="shared" si="12"/>
        <v>554018</v>
      </c>
      <c r="AE14" s="2">
        <f t="shared" si="12"/>
        <v>553018</v>
      </c>
      <c r="AF14" s="2">
        <f t="shared" si="12"/>
        <v>552018</v>
      </c>
      <c r="AG14" s="2">
        <f t="shared" si="12"/>
        <v>551018</v>
      </c>
      <c r="AH14" s="2">
        <f t="shared" si="12"/>
        <v>550018</v>
      </c>
      <c r="AI14" s="2">
        <f t="shared" si="12"/>
        <v>549018</v>
      </c>
      <c r="AJ14" s="2">
        <f t="shared" si="12"/>
        <v>548018</v>
      </c>
      <c r="AK14" s="2">
        <f t="shared" si="12"/>
        <v>547018</v>
      </c>
      <c r="AL14" s="2">
        <f t="shared" si="12"/>
        <v>546018</v>
      </c>
      <c r="AM14" s="2">
        <f t="shared" si="12"/>
        <v>545018</v>
      </c>
      <c r="AN14" s="2">
        <f t="shared" si="12"/>
        <v>544018</v>
      </c>
      <c r="AO14" s="2">
        <f t="shared" si="12"/>
        <v>543018</v>
      </c>
      <c r="AP14" s="2">
        <f t="shared" si="12"/>
        <v>542018</v>
      </c>
      <c r="AQ14" s="2">
        <f t="shared" si="12"/>
        <v>541018</v>
      </c>
      <c r="AR14" s="2">
        <f t="shared" si="12"/>
        <v>540018</v>
      </c>
      <c r="AS14" s="2">
        <f t="shared" si="12"/>
        <v>539018</v>
      </c>
      <c r="AT14" s="2">
        <f t="shared" si="12"/>
        <v>591018</v>
      </c>
      <c r="AU14" s="2">
        <f t="shared" si="12"/>
        <v>590018</v>
      </c>
      <c r="AV14" s="2">
        <f t="shared" si="12"/>
        <v>589018</v>
      </c>
      <c r="AW14" s="2">
        <f t="shared" si="12"/>
        <v>588018</v>
      </c>
      <c r="AX14" s="2">
        <f t="shared" si="12"/>
        <v>587018</v>
      </c>
      <c r="AY14" s="2">
        <f t="shared" si="12"/>
        <v>586018</v>
      </c>
      <c r="AZ14" s="2">
        <f t="shared" si="12"/>
        <v>585018</v>
      </c>
      <c r="BA14" s="2">
        <f t="shared" si="12"/>
        <v>584018</v>
      </c>
      <c r="BB14" s="2">
        <f t="shared" si="12"/>
        <v>583018</v>
      </c>
      <c r="BC14" s="2">
        <f t="shared" si="12"/>
        <v>582018</v>
      </c>
      <c r="BD14" s="2">
        <f t="shared" si="12"/>
        <v>581018</v>
      </c>
      <c r="BE14" s="2">
        <f t="shared" si="12"/>
        <v>580018</v>
      </c>
      <c r="BF14" s="2">
        <f t="shared" si="12"/>
        <v>579018</v>
      </c>
      <c r="BG14" s="2">
        <f t="shared" si="12"/>
        <v>578018</v>
      </c>
      <c r="BH14" s="2">
        <f t="shared" si="12"/>
        <v>577018</v>
      </c>
      <c r="BI14" s="2">
        <f t="shared" si="12"/>
        <v>576018</v>
      </c>
      <c r="BJ14" s="2">
        <f t="shared" si="12"/>
        <v>575018</v>
      </c>
      <c r="BK14" s="2">
        <f t="shared" si="12"/>
        <v>574018</v>
      </c>
      <c r="BL14" s="2">
        <f t="shared" si="12"/>
        <v>573018</v>
      </c>
      <c r="BM14" s="2">
        <f t="shared" si="12"/>
        <v>572018</v>
      </c>
      <c r="BN14" s="2">
        <f t="shared" si="12"/>
        <v>571018</v>
      </c>
      <c r="BO14" s="2">
        <f t="shared" si="12"/>
        <v>570018</v>
      </c>
      <c r="BP14" s="2">
        <f t="shared" si="12"/>
        <v>569018</v>
      </c>
      <c r="BQ14" s="2">
        <f t="shared" si="12"/>
        <v>568018</v>
      </c>
      <c r="BR14" s="2">
        <f t="shared" si="12"/>
        <v>567018</v>
      </c>
      <c r="BS14" s="2">
        <f t="shared" si="12"/>
        <v>566018</v>
      </c>
      <c r="BT14" s="2">
        <f t="shared" si="12"/>
        <v>565018</v>
      </c>
      <c r="BU14" s="2">
        <f t="shared" si="12"/>
        <v>564018</v>
      </c>
      <c r="BV14" s="2">
        <f t="shared" ref="BV14:BW14" si="13">$D14 - BV12*SUM(BV7:BV11)</f>
        <v>563018</v>
      </c>
      <c r="BW14" s="2">
        <f t="shared" si="13"/>
        <v>562018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31359.42666666667</v>
      </c>
      <c r="T15" s="2">
        <f t="shared" si="15"/>
        <v>30088.44666666667</v>
      </c>
      <c r="U15" s="2">
        <f t="shared" si="15"/>
        <v>28651.866666666669</v>
      </c>
      <c r="V15" s="2">
        <f t="shared" si="15"/>
        <v>27347.000000000004</v>
      </c>
      <c r="W15" s="2">
        <f t="shared" si="15"/>
        <v>26203.440000000002</v>
      </c>
      <c r="X15" s="2">
        <f t="shared" si="15"/>
        <v>25366.853333333336</v>
      </c>
      <c r="Y15" s="2">
        <f t="shared" si="15"/>
        <v>24564.000000000004</v>
      </c>
      <c r="Z15" s="2">
        <f t="shared" si="15"/>
        <v>23893.933333333334</v>
      </c>
      <c r="AA15" s="2">
        <f t="shared" si="15"/>
        <v>23229.54</v>
      </c>
      <c r="AB15" s="2">
        <f t="shared" si="15"/>
        <v>22595.200000000001</v>
      </c>
      <c r="AC15" s="2">
        <f t="shared" si="15"/>
        <v>24824.820000000003</v>
      </c>
      <c r="AD15" s="2">
        <f t="shared" si="15"/>
        <v>26624.646666666671</v>
      </c>
      <c r="AE15" s="2">
        <f t="shared" si="15"/>
        <v>28465.72</v>
      </c>
      <c r="AF15" s="2">
        <f t="shared" si="15"/>
        <v>30037.08</v>
      </c>
      <c r="AG15" s="2">
        <f t="shared" si="15"/>
        <v>31219.893333333337</v>
      </c>
      <c r="AH15" s="2">
        <f t="shared" si="15"/>
        <v>32113.826666666671</v>
      </c>
      <c r="AI15" s="2">
        <f t="shared" si="15"/>
        <v>32912.386666666673</v>
      </c>
      <c r="AJ15" s="2">
        <f t="shared" si="15"/>
        <v>33537.373333333337</v>
      </c>
      <c r="AK15" s="2">
        <f t="shared" si="15"/>
        <v>34001.973333333335</v>
      </c>
      <c r="AL15" s="2">
        <f t="shared" si="15"/>
        <v>34398.03333333334</v>
      </c>
      <c r="AM15" s="2">
        <f t="shared" si="15"/>
        <v>34802.68</v>
      </c>
      <c r="AN15" s="2">
        <f t="shared" si="15"/>
        <v>35182.486666666671</v>
      </c>
      <c r="AO15" s="2">
        <f t="shared" si="15"/>
        <v>35536.686666666668</v>
      </c>
      <c r="AP15" s="2">
        <f t="shared" si="15"/>
        <v>35864.36</v>
      </c>
      <c r="AQ15" s="2">
        <f t="shared" si="15"/>
        <v>36197.553333333337</v>
      </c>
      <c r="AR15" s="2">
        <f t="shared" si="15"/>
        <v>36536.26666666667</v>
      </c>
      <c r="AS15" s="2">
        <f t="shared" si="15"/>
        <v>36812.113333333335</v>
      </c>
      <c r="AT15" s="2">
        <f t="shared" si="15"/>
        <v>37125.22</v>
      </c>
      <c r="AU15" s="2">
        <f t="shared" si="15"/>
        <v>37477.886666666673</v>
      </c>
      <c r="AV15" s="2">
        <f t="shared" si="15"/>
        <v>37799.886666666673</v>
      </c>
      <c r="AW15" s="2">
        <f t="shared" si="15"/>
        <v>38126.026666666672</v>
      </c>
      <c r="AX15" s="2">
        <f t="shared" si="15"/>
        <v>38345.906666666669</v>
      </c>
      <c r="AY15" s="2">
        <f t="shared" si="15"/>
        <v>38345.906666666669</v>
      </c>
      <c r="AZ15" s="2">
        <f t="shared" si="15"/>
        <v>38345.906666666669</v>
      </c>
      <c r="BA15" s="2">
        <f t="shared" si="15"/>
        <v>38345.906666666669</v>
      </c>
      <c r="BB15" s="2">
        <f t="shared" si="15"/>
        <v>38345.906666666669</v>
      </c>
      <c r="BC15" s="2">
        <f t="shared" si="15"/>
        <v>38345.906666666669</v>
      </c>
      <c r="BD15" s="2">
        <f t="shared" si="15"/>
        <v>38345.906666666669</v>
      </c>
      <c r="BE15" s="2">
        <f t="shared" si="15"/>
        <v>38345.906666666669</v>
      </c>
      <c r="BF15" s="2">
        <f t="shared" si="15"/>
        <v>38345.906666666669</v>
      </c>
      <c r="BG15" s="2">
        <f t="shared" si="15"/>
        <v>38345.906666666669</v>
      </c>
      <c r="BH15" s="2">
        <f t="shared" si="15"/>
        <v>38345.906666666669</v>
      </c>
      <c r="BI15" s="2">
        <f t="shared" si="15"/>
        <v>38345.906666666669</v>
      </c>
      <c r="BJ15" s="2">
        <f t="shared" si="15"/>
        <v>38345.906666666669</v>
      </c>
      <c r="BK15" s="2">
        <f t="shared" si="15"/>
        <v>38345.906666666669</v>
      </c>
      <c r="BL15" s="2">
        <f t="shared" si="15"/>
        <v>38345.906666666669</v>
      </c>
      <c r="BM15" s="2">
        <f t="shared" si="15"/>
        <v>38345.906666666669</v>
      </c>
      <c r="BN15" s="2">
        <f t="shared" si="15"/>
        <v>38345.906666666669</v>
      </c>
      <c r="BO15" s="2">
        <f t="shared" si="15"/>
        <v>38345.906666666669</v>
      </c>
      <c r="BP15" s="2">
        <f t="shared" si="15"/>
        <v>38345.906666666669</v>
      </c>
      <c r="BQ15" s="2">
        <f t="shared" si="15"/>
        <v>38345.906666666669</v>
      </c>
      <c r="BR15" s="2">
        <f t="shared" si="15"/>
        <v>38345.906666666669</v>
      </c>
      <c r="BS15" s="2">
        <f t="shared" si="15"/>
        <v>38345.906666666669</v>
      </c>
      <c r="BT15" s="2">
        <f t="shared" si="15"/>
        <v>38345.906666666669</v>
      </c>
      <c r="BU15" s="2">
        <f t="shared" si="15"/>
        <v>38345.906666666669</v>
      </c>
      <c r="BV15" s="2">
        <f t="shared" si="15"/>
        <v>38345.906666666669</v>
      </c>
      <c r="BW15" s="2">
        <f t="shared" si="15"/>
        <v>38345.906666666669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9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9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v>900000</v>
      </c>
      <c r="AC17" s="2">
        <v>900000</v>
      </c>
      <c r="AD17" s="2">
        <v>900000</v>
      </c>
      <c r="AE17" s="2">
        <v>900000</v>
      </c>
      <c r="AF17" s="2">
        <v>900000</v>
      </c>
      <c r="AG17" s="2">
        <v>900000</v>
      </c>
      <c r="AH17" s="2">
        <v>900000</v>
      </c>
      <c r="AI17" s="2">
        <v>900000</v>
      </c>
      <c r="AJ17" s="2">
        <v>900000</v>
      </c>
      <c r="AK17" s="2">
        <v>900000</v>
      </c>
      <c r="AL17" s="2">
        <v>900000</v>
      </c>
      <c r="AM17" s="2">
        <v>900000</v>
      </c>
      <c r="AN17" s="2">
        <v>900000</v>
      </c>
      <c r="AO17" s="2">
        <v>900000</v>
      </c>
      <c r="AP17" s="2">
        <v>900000</v>
      </c>
      <c r="AQ17" s="2">
        <v>900000</v>
      </c>
      <c r="AR17" s="2">
        <v>900000</v>
      </c>
      <c r="AS17" s="2">
        <v>900000</v>
      </c>
      <c r="AT17" s="2">
        <v>900000</v>
      </c>
      <c r="AU17" s="2">
        <v>900000</v>
      </c>
      <c r="AV17" s="2">
        <v>900000</v>
      </c>
      <c r="AW17" s="2">
        <v>900000</v>
      </c>
      <c r="AX17" s="2">
        <v>900000</v>
      </c>
      <c r="AY17" s="2">
        <v>900000</v>
      </c>
      <c r="AZ17" s="2">
        <v>900000</v>
      </c>
      <c r="BA17" s="2">
        <v>900000</v>
      </c>
      <c r="BB17" s="2">
        <v>900000</v>
      </c>
      <c r="BC17" s="2">
        <v>900000</v>
      </c>
      <c r="BD17" s="2">
        <v>900000</v>
      </c>
      <c r="BE17" s="2">
        <v>900000</v>
      </c>
      <c r="BF17" s="2">
        <v>900000</v>
      </c>
      <c r="BG17" s="2">
        <v>900000</v>
      </c>
      <c r="BH17" s="2">
        <v>900000</v>
      </c>
      <c r="BI17" s="2">
        <v>900000</v>
      </c>
      <c r="BJ17" s="2">
        <v>900000</v>
      </c>
      <c r="BK17" s="2">
        <v>900000</v>
      </c>
      <c r="BL17" s="2">
        <v>900000</v>
      </c>
      <c r="BM17" s="2">
        <v>900000</v>
      </c>
      <c r="BN17" s="2">
        <v>900000</v>
      </c>
      <c r="BO17" s="2">
        <v>900000</v>
      </c>
      <c r="BP17" s="2">
        <v>900000</v>
      </c>
      <c r="BQ17" s="2">
        <v>900000</v>
      </c>
      <c r="BR17" s="2">
        <v>900000</v>
      </c>
      <c r="BS17" s="2">
        <v>900000</v>
      </c>
      <c r="BT17" s="2">
        <v>900000</v>
      </c>
      <c r="BU17" s="2">
        <v>900000</v>
      </c>
      <c r="BV17" s="2">
        <v>900000</v>
      </c>
      <c r="BW17" s="2">
        <v>900000</v>
      </c>
    </row>
    <row r="18" spans="1:75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G18" s="13" t="s">
        <v>56</v>
      </c>
      <c r="H18" s="2">
        <f t="shared" ref="H18:W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f t="shared" si="18"/>
        <v>0</v>
      </c>
      <c r="S18" s="2">
        <f t="shared" si="18"/>
        <v>0</v>
      </c>
      <c r="T18" s="2">
        <f t="shared" si="18"/>
        <v>0</v>
      </c>
      <c r="U18" s="2">
        <f t="shared" si="18"/>
        <v>0</v>
      </c>
      <c r="V18" s="2">
        <f t="shared" si="18"/>
        <v>0</v>
      </c>
      <c r="W18" s="2">
        <f t="shared" si="18"/>
        <v>0</v>
      </c>
      <c r="X18" s="2">
        <f t="shared" si="16"/>
        <v>0</v>
      </c>
      <c r="Y18" s="2">
        <f t="shared" si="17"/>
        <v>0</v>
      </c>
      <c r="Z18" s="2">
        <f t="shared" si="17"/>
        <v>0</v>
      </c>
      <c r="AA18" s="2">
        <f t="shared" si="17"/>
        <v>0</v>
      </c>
      <c r="AB18" s="2">
        <f t="shared" si="17"/>
        <v>0</v>
      </c>
      <c r="AC18" s="2">
        <f t="shared" si="17"/>
        <v>0</v>
      </c>
      <c r="AD18" s="2">
        <f t="shared" si="17"/>
        <v>0</v>
      </c>
      <c r="AE18" s="2">
        <f t="shared" si="17"/>
        <v>0</v>
      </c>
      <c r="AF18" s="2">
        <f t="shared" si="17"/>
        <v>0</v>
      </c>
      <c r="AG18" s="2">
        <f t="shared" si="17"/>
        <v>0</v>
      </c>
      <c r="AH18" s="2">
        <f t="shared" si="17"/>
        <v>0</v>
      </c>
      <c r="AI18" s="2">
        <f t="shared" si="17"/>
        <v>0</v>
      </c>
      <c r="AJ18" s="2">
        <f t="shared" si="17"/>
        <v>0</v>
      </c>
      <c r="AK18" s="2">
        <f t="shared" si="17"/>
        <v>0</v>
      </c>
      <c r="AL18" s="2">
        <f t="shared" si="17"/>
        <v>0</v>
      </c>
      <c r="AM18" s="2">
        <f t="shared" si="17"/>
        <v>0</v>
      </c>
      <c r="AN18" s="2">
        <f t="shared" si="17"/>
        <v>0</v>
      </c>
      <c r="AO18" s="2">
        <f t="shared" si="17"/>
        <v>0</v>
      </c>
      <c r="AP18" s="2">
        <f t="shared" si="17"/>
        <v>0</v>
      </c>
      <c r="AQ18" s="2">
        <f t="shared" si="17"/>
        <v>0</v>
      </c>
      <c r="AR18" s="2">
        <f t="shared" si="17"/>
        <v>0</v>
      </c>
      <c r="AS18" s="2">
        <f t="shared" si="17"/>
        <v>0</v>
      </c>
      <c r="AT18" s="2">
        <f t="shared" si="17"/>
        <v>0</v>
      </c>
      <c r="AU18" s="2">
        <f t="shared" si="17"/>
        <v>0</v>
      </c>
      <c r="AV18" s="2">
        <f t="shared" si="17"/>
        <v>0</v>
      </c>
      <c r="AW18" s="2">
        <f t="shared" si="17"/>
        <v>0</v>
      </c>
      <c r="AX18" s="2">
        <f t="shared" si="17"/>
        <v>0</v>
      </c>
      <c r="AY18" s="2">
        <f t="shared" si="17"/>
        <v>0</v>
      </c>
      <c r="AZ18" s="2">
        <f t="shared" si="17"/>
        <v>0</v>
      </c>
      <c r="BA18" s="2">
        <f t="shared" si="17"/>
        <v>0</v>
      </c>
      <c r="BB18" s="2">
        <f t="shared" si="17"/>
        <v>0</v>
      </c>
      <c r="BC18" s="2">
        <f t="shared" si="17"/>
        <v>0</v>
      </c>
      <c r="BD18" s="2">
        <f t="shared" si="17"/>
        <v>0</v>
      </c>
      <c r="BE18" s="2">
        <f t="shared" si="17"/>
        <v>0</v>
      </c>
      <c r="BF18" s="2">
        <f t="shared" si="17"/>
        <v>0</v>
      </c>
      <c r="BG18" s="2">
        <f t="shared" si="17"/>
        <v>0</v>
      </c>
      <c r="BH18" s="2">
        <f t="shared" si="17"/>
        <v>0</v>
      </c>
      <c r="BI18" s="2">
        <f t="shared" si="17"/>
        <v>0</v>
      </c>
      <c r="BJ18" s="2">
        <f t="shared" si="17"/>
        <v>0</v>
      </c>
      <c r="BK18" s="2">
        <f t="shared" si="17"/>
        <v>0</v>
      </c>
      <c r="BL18" s="2">
        <f t="shared" si="17"/>
        <v>0</v>
      </c>
      <c r="BM18" s="2">
        <f t="shared" si="17"/>
        <v>0</v>
      </c>
      <c r="BN18" s="2">
        <f t="shared" si="17"/>
        <v>0</v>
      </c>
      <c r="BO18" s="2">
        <f t="shared" si="17"/>
        <v>0</v>
      </c>
      <c r="BP18" s="2">
        <f t="shared" si="17"/>
        <v>0</v>
      </c>
      <c r="BQ18" s="2">
        <f t="shared" si="17"/>
        <v>0</v>
      </c>
      <c r="BR18" s="2">
        <f t="shared" si="17"/>
        <v>0</v>
      </c>
      <c r="BS18" s="2">
        <f t="shared" si="17"/>
        <v>0</v>
      </c>
      <c r="BT18" s="2">
        <f t="shared" si="17"/>
        <v>0</v>
      </c>
      <c r="BU18" s="2">
        <f t="shared" si="17"/>
        <v>0</v>
      </c>
      <c r="BV18" s="2">
        <f t="shared" si="17"/>
        <v>0</v>
      </c>
      <c r="BW18" s="2">
        <f t="shared" si="17"/>
        <v>0</v>
      </c>
    </row>
    <row r="19" spans="1:75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G19" s="13" t="s">
        <v>59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f t="shared" si="18"/>
        <v>0</v>
      </c>
      <c r="S19" s="2">
        <f t="shared" si="18"/>
        <v>0</v>
      </c>
      <c r="T19" s="2">
        <f t="shared" si="18"/>
        <v>0</v>
      </c>
      <c r="U19" s="2">
        <f t="shared" si="18"/>
        <v>0</v>
      </c>
      <c r="V19" s="2">
        <f t="shared" si="18"/>
        <v>0</v>
      </c>
      <c r="W19" s="2">
        <f t="shared" si="18"/>
        <v>0</v>
      </c>
      <c r="X19" s="2">
        <f t="shared" si="16"/>
        <v>0</v>
      </c>
      <c r="Y19" s="2">
        <f t="shared" si="17"/>
        <v>0</v>
      </c>
      <c r="Z19" s="2">
        <f t="shared" si="17"/>
        <v>0</v>
      </c>
      <c r="AA19" s="2">
        <f t="shared" si="17"/>
        <v>0</v>
      </c>
      <c r="AB19" s="2">
        <f t="shared" si="17"/>
        <v>0</v>
      </c>
      <c r="AC19" s="2">
        <f t="shared" si="17"/>
        <v>0</v>
      </c>
      <c r="AD19" s="2">
        <f t="shared" si="17"/>
        <v>0</v>
      </c>
      <c r="AE19" s="2">
        <f t="shared" si="17"/>
        <v>0</v>
      </c>
      <c r="AF19" s="2">
        <f t="shared" si="17"/>
        <v>0</v>
      </c>
      <c r="AG19" s="2">
        <f t="shared" si="17"/>
        <v>0</v>
      </c>
      <c r="AH19" s="2">
        <f t="shared" si="17"/>
        <v>0</v>
      </c>
      <c r="AI19" s="2">
        <f t="shared" si="17"/>
        <v>0</v>
      </c>
      <c r="AJ19" s="2">
        <f t="shared" si="17"/>
        <v>0</v>
      </c>
      <c r="AK19" s="2">
        <f t="shared" si="17"/>
        <v>0</v>
      </c>
      <c r="AL19" s="2">
        <f t="shared" si="17"/>
        <v>0</v>
      </c>
      <c r="AM19" s="2">
        <f t="shared" si="17"/>
        <v>0</v>
      </c>
      <c r="AN19" s="2">
        <f t="shared" si="17"/>
        <v>0</v>
      </c>
      <c r="AO19" s="2">
        <f t="shared" si="17"/>
        <v>0</v>
      </c>
      <c r="AP19" s="2">
        <f t="shared" si="17"/>
        <v>0</v>
      </c>
      <c r="AQ19" s="2">
        <f t="shared" si="17"/>
        <v>0</v>
      </c>
      <c r="AR19" s="2">
        <f t="shared" si="17"/>
        <v>0</v>
      </c>
      <c r="AS19" s="2">
        <f t="shared" si="17"/>
        <v>0</v>
      </c>
      <c r="AT19" s="2">
        <f t="shared" si="17"/>
        <v>0</v>
      </c>
      <c r="AU19" s="2">
        <f t="shared" si="17"/>
        <v>0</v>
      </c>
      <c r="AV19" s="2">
        <f t="shared" si="17"/>
        <v>0</v>
      </c>
      <c r="AW19" s="2">
        <f t="shared" si="17"/>
        <v>0</v>
      </c>
      <c r="AX19" s="2">
        <f t="shared" si="17"/>
        <v>0</v>
      </c>
      <c r="AY19" s="2">
        <f t="shared" si="17"/>
        <v>0</v>
      </c>
      <c r="AZ19" s="2">
        <f t="shared" si="17"/>
        <v>0</v>
      </c>
      <c r="BA19" s="2">
        <f t="shared" si="17"/>
        <v>0</v>
      </c>
      <c r="BB19" s="2">
        <f t="shared" si="17"/>
        <v>0</v>
      </c>
      <c r="BC19" s="2">
        <f t="shared" si="17"/>
        <v>0</v>
      </c>
      <c r="BD19" s="2">
        <f t="shared" si="17"/>
        <v>0</v>
      </c>
      <c r="BE19" s="2">
        <f t="shared" si="17"/>
        <v>0</v>
      </c>
      <c r="BF19" s="2">
        <f t="shared" si="17"/>
        <v>0</v>
      </c>
      <c r="BG19" s="2">
        <f t="shared" si="17"/>
        <v>0</v>
      </c>
      <c r="BH19" s="2">
        <f t="shared" si="17"/>
        <v>0</v>
      </c>
      <c r="BI19" s="2">
        <f t="shared" si="17"/>
        <v>0</v>
      </c>
      <c r="BJ19" s="2">
        <f t="shared" si="17"/>
        <v>0</v>
      </c>
      <c r="BK19" s="2">
        <f t="shared" si="17"/>
        <v>0</v>
      </c>
      <c r="BL19" s="2">
        <f t="shared" si="17"/>
        <v>0</v>
      </c>
      <c r="BM19" s="2">
        <f t="shared" si="17"/>
        <v>0</v>
      </c>
      <c r="BN19" s="2">
        <f t="shared" si="17"/>
        <v>0</v>
      </c>
      <c r="BO19" s="2">
        <f t="shared" si="17"/>
        <v>0</v>
      </c>
      <c r="BP19" s="2">
        <f t="shared" si="17"/>
        <v>0</v>
      </c>
      <c r="BQ19" s="2">
        <f t="shared" si="17"/>
        <v>0</v>
      </c>
      <c r="BR19" s="2">
        <f t="shared" si="17"/>
        <v>0</v>
      </c>
      <c r="BS19" s="2">
        <f t="shared" si="17"/>
        <v>0</v>
      </c>
      <c r="BT19" s="2">
        <f t="shared" si="17"/>
        <v>0</v>
      </c>
      <c r="BU19" s="2">
        <f t="shared" si="17"/>
        <v>0</v>
      </c>
      <c r="BV19" s="2">
        <f t="shared" si="17"/>
        <v>0</v>
      </c>
      <c r="BW19" s="2">
        <f t="shared" si="17"/>
        <v>0</v>
      </c>
    </row>
    <row r="20" spans="1:75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1243144.7619050136</v>
      </c>
      <c r="K20" s="2">
        <f xml:space="preserve"> $D20 / 12 * K4 * LOOKUP(K$23,'Evaporation Rate Reduction'!$A4:$A64,'Evaporation Rate Reduction'!$C4:$C64)</f>
        <v>1235441.0672455025</v>
      </c>
      <c r="L20" s="2">
        <f xml:space="preserve"> $D20 / 12 * L4 * LOOKUP(L$23,'Evaporation Rate Reduction'!$A4:$A64,'Evaporation Rate Reduction'!$C4:$C64)</f>
        <v>1221661.2098018159</v>
      </c>
      <c r="M20" s="2">
        <f xml:space="preserve"> $D20 / 12 * M4 * LOOKUP(M$23,'Evaporation Rate Reduction'!$A4:$A64,'Evaporation Rate Reduction'!$C4:$C64)</f>
        <v>1209046.5460613959</v>
      </c>
      <c r="N20" s="2">
        <f xml:space="preserve"> $D20 / 12 * N4 * LOOKUP(N$23,'Evaporation Rate Reduction'!$A4:$A64,'Evaporation Rate Reduction'!$C4:$C64)</f>
        <v>1206237.7474156369</v>
      </c>
      <c r="O20" s="2">
        <f xml:space="preserve"> $D20 / 12 * O4 * LOOKUP(O$23,'Evaporation Rate Reduction'!$A4:$A64,'Evaporation Rate Reduction'!$C4:$C64)</f>
        <v>1204769.6376698262</v>
      </c>
      <c r="P20" s="2">
        <f xml:space="preserve"> $D20 / 12 * P4 * LOOKUP(P$23,'Evaporation Rate Reduction'!$A4:$A64,'Evaporation Rate Reduction'!$C4:$C64)</f>
        <v>1199137.0025646854</v>
      </c>
      <c r="Q20" s="2">
        <f xml:space="preserve"> $D20 / 12 * Q4 * LOOKUP(Q$23,'Evaporation Rate Reduction'!$A4:$A64,'Evaporation Rate Reduction'!$C4:$C64)</f>
        <v>1186448.9766530425</v>
      </c>
      <c r="R20" s="2">
        <f xml:space="preserve"> $D20 / 12 * R4 * LOOKUP(R$23,'Evaporation Rate Reduction'!$A4:$A64,'Evaporation Rate Reduction'!$C4:$C64)</f>
        <v>1166036.3832982369</v>
      </c>
      <c r="S20" s="2">
        <f xml:space="preserve"> $D20 / 12 * S4 * LOOKUP(S$23,'Evaporation Rate Reduction'!$A4:$A64,'Evaporation Rate Reduction'!$C4:$C64)</f>
        <v>1117336.9678982266</v>
      </c>
      <c r="T20" s="2">
        <f xml:space="preserve"> $D20 / 12 * T4 * LOOKUP(T$23,'Evaporation Rate Reduction'!$A4:$A64,'Evaporation Rate Reduction'!$C4:$C64)</f>
        <v>1062312.4257864754</v>
      </c>
      <c r="U20" s="2">
        <f xml:space="preserve"> $D20 / 12 * U4 * LOOKUP(U$23,'Evaporation Rate Reduction'!$A4:$A64,'Evaporation Rate Reduction'!$C4:$C64)</f>
        <v>1007040.0834195645</v>
      </c>
      <c r="V20" s="2">
        <f xml:space="preserve"> $D20 / 12 * V4 * LOOKUP(V$23,'Evaporation Rate Reduction'!$A4:$A64,'Evaporation Rate Reduction'!$C4:$C64)</f>
        <v>952648.62435400952</v>
      </c>
      <c r="W20" s="2">
        <f xml:space="preserve"> $D20 / 12 * W4 * LOOKUP(W$23,'Evaporation Rate Reduction'!$A4:$A64,'Evaporation Rate Reduction'!$C4:$C64)</f>
        <v>900932.66728762595</v>
      </c>
      <c r="X20" s="2">
        <f xml:space="preserve"> $D20 / 12 * X4 * LOOKUP(X$23,'Evaporation Rate Reduction'!$A4:$A64,'Evaporation Rate Reduction'!$C4:$C64)</f>
        <v>864742.11332344648</v>
      </c>
      <c r="Y20" s="2">
        <f xml:space="preserve"> $D20 / 12 * Y4 * LOOKUP(Y$23,'Evaporation Rate Reduction'!$A4:$A64,'Evaporation Rate Reduction'!$C4:$C64)</f>
        <v>826926.61146825505</v>
      </c>
      <c r="Z20" s="2">
        <f xml:space="preserve"> $D20 / 12 * Z4 * LOOKUP(Z$23,'Evaporation Rate Reduction'!$A4:$A64,'Evaporation Rate Reduction'!$C4:$C64)</f>
        <v>794597.07463214349</v>
      </c>
      <c r="AA20" s="2">
        <f xml:space="preserve"> $D20 / 12 * AA4 * LOOKUP(AA$23,'Evaporation Rate Reduction'!$A4:$A64,'Evaporation Rate Reduction'!$C4:$C64)</f>
        <v>763371.19203556993</v>
      </c>
      <c r="AB20" s="2">
        <f xml:space="preserve"> $D20 / 12 * AB4 * LOOKUP(AB$23,'Evaporation Rate Reduction'!$A4:$A64,'Evaporation Rate Reduction'!$C4:$C64)</f>
        <v>733993.55064248492</v>
      </c>
      <c r="AC20" s="2">
        <f xml:space="preserve"> $D20 / 12 * AC4 * LOOKUP(AC$23,'Evaporation Rate Reduction'!$A4:$A64,'Evaporation Rate Reduction'!$C4:$C64)</f>
        <v>832278.1029563765</v>
      </c>
      <c r="AD20" s="2">
        <f xml:space="preserve"> $D20 / 12 * AD4 * LOOKUP(AD$23,'Evaporation Rate Reduction'!$A4:$A64,'Evaporation Rate Reduction'!$C4:$C64)</f>
        <v>903796.37549381342</v>
      </c>
      <c r="AE20" s="2">
        <f xml:space="preserve"> $D20 / 12 * AE4 * LOOKUP(AE$23,'Evaporation Rate Reduction'!$A4:$A64,'Evaporation Rate Reduction'!$C4:$C64)</f>
        <v>974521.20503284934</v>
      </c>
      <c r="AF20" s="2">
        <f xml:space="preserve"> $D20 / 12 * AF4 * LOOKUP(AF$23,'Evaporation Rate Reduction'!$A4:$A64,'Evaporation Rate Reduction'!$C4:$C64)</f>
        <v>1032741.7545914508</v>
      </c>
      <c r="AG20" s="2">
        <f xml:space="preserve"> $D20 / 12 * AG4 * LOOKUP(AG$23,'Evaporation Rate Reduction'!$A4:$A64,'Evaporation Rate Reduction'!$C4:$C64)</f>
        <v>1078067.8521321646</v>
      </c>
      <c r="AH20" s="2">
        <f xml:space="preserve"> $D20 / 12 * AH4 * LOOKUP(AH$23,'Evaporation Rate Reduction'!$A4:$A64,'Evaporation Rate Reduction'!$C4:$C64)</f>
        <v>1113789.4482016496</v>
      </c>
      <c r="AI20" s="2">
        <f xml:space="preserve"> $D20 / 12 * AI4 * LOOKUP(AI$23,'Evaporation Rate Reduction'!$A4:$A64,'Evaporation Rate Reduction'!$C4:$C64)</f>
        <v>1141485.5465516823</v>
      </c>
      <c r="AJ20" s="2">
        <f xml:space="preserve"> $D20 / 12 * AJ4 * LOOKUP(AJ$23,'Evaporation Rate Reduction'!$A4:$A64,'Evaporation Rate Reduction'!$C4:$C64)</f>
        <v>1163161.6788240967</v>
      </c>
      <c r="AK20" s="2">
        <f xml:space="preserve"> $D20 / 12 * AK4 * LOOKUP(AK$23,'Evaporation Rate Reduction'!$A4:$A64,'Evaporation Rate Reduction'!$C4:$C64)</f>
        <v>1179275.1922650721</v>
      </c>
      <c r="AL20" s="2">
        <f xml:space="preserve"> $D20 / 12 * AL4 * LOOKUP(AL$23,'Evaporation Rate Reduction'!$A4:$A64,'Evaporation Rate Reduction'!$C4:$C64)</f>
        <v>1193011.5636241611</v>
      </c>
      <c r="AM20" s="2">
        <f xml:space="preserve"> $D20 / 12 * AM4 * LOOKUP(AM$23,'Evaporation Rate Reduction'!$A4:$A64,'Evaporation Rate Reduction'!$C4:$C64)</f>
        <v>1207045.7424923899</v>
      </c>
      <c r="AN20" s="2">
        <f xml:space="preserve"> $D20 / 12 * AN4 * LOOKUP(AN$23,'Evaporation Rate Reduction'!$A4:$A64,'Evaporation Rate Reduction'!$C4:$C64)</f>
        <v>1220218.4067806066</v>
      </c>
      <c r="AO20" s="2">
        <f xml:space="preserve"> $D20 / 12 * AO4 * LOOKUP(AO$23,'Evaporation Rate Reduction'!$A4:$A64,'Evaporation Rate Reduction'!$C4:$C64)</f>
        <v>1232502.9665326374</v>
      </c>
      <c r="AP20" s="2">
        <f xml:space="preserve"> $D20 / 12 * AP4 * LOOKUP(AP$23,'Evaporation Rate Reduction'!$A4:$A64,'Evaporation Rate Reduction'!$C4:$C64)</f>
        <v>1238447.9709933256</v>
      </c>
      <c r="AQ20" s="2">
        <f xml:space="preserve"> $D20 / 12 * AQ4 * LOOKUP(AQ$23,'Evaporation Rate Reduction'!$A4:$A64,'Evaporation Rate Reduction'!$C4:$C64)</f>
        <v>1249953.6163642502</v>
      </c>
      <c r="AR20" s="2">
        <f xml:space="preserve"> $D20 / 12 * AR4 * LOOKUP(AR$23,'Evaporation Rate Reduction'!$A4:$A64,'Evaporation Rate Reduction'!$C4:$C64)</f>
        <v>1261649.8752802063</v>
      </c>
      <c r="AS20" s="2">
        <f xml:space="preserve"> $D20 / 12 * AS4 * LOOKUP(AS$23,'Evaporation Rate Reduction'!$A4:$A64,'Evaporation Rate Reduction'!$C4:$C64)</f>
        <v>1271175.257711082</v>
      </c>
      <c r="AT20" s="2">
        <f xml:space="preserve"> $D20 / 12 * AT4 * LOOKUP(AT$23,'Evaporation Rate Reduction'!$A4:$A64,'Evaporation Rate Reduction'!$C4:$C64)</f>
        <v>1281987.2815709198</v>
      </c>
      <c r="AU20" s="2">
        <f xml:space="preserve"> $D20 / 12 * AU4 * LOOKUP(AU$23,'Evaporation Rate Reduction'!$A4:$A64,'Evaporation Rate Reduction'!$C4:$C64)</f>
        <v>1294165.3691701498</v>
      </c>
      <c r="AV20" s="2">
        <f xml:space="preserve"> $D20 / 12 * AV4 * LOOKUP(AV$23,'Evaporation Rate Reduction'!$A4:$A64,'Evaporation Rate Reduction'!$C4:$C64)</f>
        <v>1299644.3489011356</v>
      </c>
      <c r="AW20" s="2">
        <f xml:space="preserve"> $D20 / 12 * AW4 * LOOKUP(AW$23,'Evaporation Rate Reduction'!$A4:$A64,'Evaporation Rate Reduction'!$C4:$C64)</f>
        <v>1310857.7689753391</v>
      </c>
      <c r="AX20" s="2">
        <f xml:space="preserve"> $D20 / 12 * AX4 * LOOKUP(AX$23,'Evaporation Rate Reduction'!$A4:$A64,'Evaporation Rate Reduction'!$C4:$C64)</f>
        <v>1318417.7334259304</v>
      </c>
      <c r="AY20" s="2">
        <f xml:space="preserve"> $D20 / 12 * AY4 * LOOKUP(AY$23,'Evaporation Rate Reduction'!$A4:$A64,'Evaporation Rate Reduction'!$C4:$C64)</f>
        <v>1318417.7334259304</v>
      </c>
      <c r="AZ20" s="2">
        <f xml:space="preserve"> $D20 / 12 * AZ4 * LOOKUP(AZ$23,'Evaporation Rate Reduction'!$A4:$A64,'Evaporation Rate Reduction'!$C4:$C64)</f>
        <v>1318417.7334259304</v>
      </c>
      <c r="BA20" s="2">
        <f xml:space="preserve"> $D20 / 12 * BA4 * LOOKUP(BA$23,'Evaporation Rate Reduction'!$A4:$A64,'Evaporation Rate Reduction'!$C4:$C64)</f>
        <v>1318417.7334259304</v>
      </c>
      <c r="BB20" s="2">
        <f xml:space="preserve"> $D20 / 12 * BB4 * LOOKUP(BB$23,'Evaporation Rate Reduction'!$A4:$A64,'Evaporation Rate Reduction'!$C4:$C64)</f>
        <v>1318417.7334259304</v>
      </c>
      <c r="BC20" s="2">
        <f xml:space="preserve"> $D20 / 12 * BC4 * LOOKUP(BC$23,'Evaporation Rate Reduction'!$A4:$A64,'Evaporation Rate Reduction'!$C4:$C64)</f>
        <v>1318417.7334259304</v>
      </c>
      <c r="BD20" s="2">
        <f xml:space="preserve"> $D20 / 12 * BD4 * LOOKUP(BD$23,'Evaporation Rate Reduction'!$A4:$A64,'Evaporation Rate Reduction'!$C4:$C64)</f>
        <v>1312768.4517685545</v>
      </c>
      <c r="BE20" s="2">
        <f xml:space="preserve"> $D20 / 12 * BE4 * LOOKUP(BE$23,'Evaporation Rate Reduction'!$A4:$A64,'Evaporation Rate Reduction'!$C4:$C64)</f>
        <v>1312768.4517685545</v>
      </c>
      <c r="BF20" s="2">
        <f xml:space="preserve"> $D20 / 12 * BF4 * LOOKUP(BF$23,'Evaporation Rate Reduction'!$A4:$A64,'Evaporation Rate Reduction'!$C4:$C64)</f>
        <v>1312768.4517685545</v>
      </c>
      <c r="BG20" s="2">
        <f xml:space="preserve"> $D20 / 12 * BG4 * LOOKUP(BG$23,'Evaporation Rate Reduction'!$A4:$A64,'Evaporation Rate Reduction'!$C4:$C64)</f>
        <v>1312768.4517685545</v>
      </c>
      <c r="BH20" s="2">
        <f xml:space="preserve"> $D20 / 12 * BH4 * LOOKUP(BH$23,'Evaporation Rate Reduction'!$A4:$A64,'Evaporation Rate Reduction'!$C4:$C64)</f>
        <v>1312768.4517685545</v>
      </c>
      <c r="BI20" s="2">
        <f xml:space="preserve"> $D20 / 12 * BI4 * LOOKUP(BI$23,'Evaporation Rate Reduction'!$A4:$A64,'Evaporation Rate Reduction'!$C4:$C64)</f>
        <v>1312768.4517685545</v>
      </c>
      <c r="BJ20" s="2">
        <f xml:space="preserve"> $D20 / 12 * BJ4 * LOOKUP(BJ$23,'Evaporation Rate Reduction'!$A4:$A64,'Evaporation Rate Reduction'!$C4:$C64)</f>
        <v>1312768.4517685545</v>
      </c>
      <c r="BK20" s="2">
        <f xml:space="preserve"> $D20 / 12 * BK4 * LOOKUP(BK$23,'Evaporation Rate Reduction'!$A4:$A64,'Evaporation Rate Reduction'!$C4:$C64)</f>
        <v>1312768.4517685545</v>
      </c>
      <c r="BL20" s="2">
        <f xml:space="preserve"> $D20 / 12 * BL4 * LOOKUP(BL$23,'Evaporation Rate Reduction'!$A4:$A64,'Evaporation Rate Reduction'!$C4:$C64)</f>
        <v>1312768.4517685545</v>
      </c>
      <c r="BM20" s="2">
        <f xml:space="preserve"> $D20 / 12 * BM4 * LOOKUP(BM$23,'Evaporation Rate Reduction'!$A4:$A64,'Evaporation Rate Reduction'!$C4:$C64)</f>
        <v>1312768.4517685545</v>
      </c>
      <c r="BN20" s="2">
        <f xml:space="preserve"> $D20 / 12 * BN4 * LOOKUP(BN$23,'Evaporation Rate Reduction'!$A4:$A64,'Evaporation Rate Reduction'!$C4:$C64)</f>
        <v>1312768.4517685545</v>
      </c>
      <c r="BO20" s="2">
        <f xml:space="preserve"> $D20 / 12 * BO4 * LOOKUP(BO$23,'Evaporation Rate Reduction'!$A4:$A64,'Evaporation Rate Reduction'!$C4:$C64)</f>
        <v>1312768.4517685545</v>
      </c>
      <c r="BP20" s="2">
        <f xml:space="preserve"> $D20 / 12 * BP4 * LOOKUP(BP$23,'Evaporation Rate Reduction'!$A4:$A64,'Evaporation Rate Reduction'!$C4:$C64)</f>
        <v>1307190.920864589</v>
      </c>
      <c r="BQ20" s="2">
        <f xml:space="preserve"> $D20 / 12 * BQ4 * LOOKUP(BQ$23,'Evaporation Rate Reduction'!$A4:$A64,'Evaporation Rate Reduction'!$C4:$C64)</f>
        <v>1307190.920864589</v>
      </c>
      <c r="BR20" s="2">
        <f xml:space="preserve"> $D20 / 12 * BR4 * LOOKUP(BR$23,'Evaporation Rate Reduction'!$A4:$A64,'Evaporation Rate Reduction'!$C4:$C64)</f>
        <v>1307190.920864589</v>
      </c>
      <c r="BS20" s="2">
        <f xml:space="preserve"> $D20 / 12 * BS4 * LOOKUP(BS$23,'Evaporation Rate Reduction'!$A4:$A64,'Evaporation Rate Reduction'!$C4:$C64)</f>
        <v>1307190.920864589</v>
      </c>
      <c r="BT20" s="2">
        <f xml:space="preserve"> $D20 / 12 * BT4 * LOOKUP(BT$23,'Evaporation Rate Reduction'!$A4:$A64,'Evaporation Rate Reduction'!$C4:$C64)</f>
        <v>1307190.920864589</v>
      </c>
      <c r="BU20" s="2">
        <f xml:space="preserve"> $D20 / 12 * BU4 * LOOKUP(BU$23,'Evaporation Rate Reduction'!$A4:$A64,'Evaporation Rate Reduction'!$C4:$C64)</f>
        <v>1307190.920864589</v>
      </c>
      <c r="BV20" s="2">
        <f xml:space="preserve"> $D20 / 12 * BV4 * LOOKUP(BV$23,'Evaporation Rate Reduction'!$A4:$A64,'Evaporation Rate Reduction'!$C4:$C64)</f>
        <v>1307190.920864589</v>
      </c>
      <c r="BW20" s="2">
        <f xml:space="preserve"> $D20 / 12 * BW4 * LOOKUP(BW$23,'Evaporation Rate Reduction'!$A4:$A64,'Evaporation Rate Reduction'!$C4:$C64)</f>
        <v>1307190.920864589</v>
      </c>
    </row>
    <row r="21" spans="1:75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437671931.21702957</v>
      </c>
      <c r="T22" s="2">
        <f t="shared" si="21"/>
        <v>437920836.07076579</v>
      </c>
      <c r="U22" s="2">
        <f t="shared" si="21"/>
        <v>438099502.58738339</v>
      </c>
      <c r="V22" s="2">
        <f t="shared" si="21"/>
        <v>438202267.58362007</v>
      </c>
      <c r="W22" s="2">
        <f t="shared" si="21"/>
        <v>438210969.06105191</v>
      </c>
      <c r="X22" s="2">
        <f t="shared" si="21"/>
        <v>438120282.28514826</v>
      </c>
      <c r="Y22" s="2">
        <f t="shared" si="21"/>
        <v>437925473.08033997</v>
      </c>
      <c r="Z22" s="2">
        <f t="shared" si="21"/>
        <v>437644179.75117815</v>
      </c>
      <c r="AA22" s="2">
        <f t="shared" si="21"/>
        <v>437271332.83909994</v>
      </c>
      <c r="AB22" s="2">
        <f t="shared" si="21"/>
        <v>436801866.90835214</v>
      </c>
      <c r="AC22" s="2">
        <f t="shared" si="21"/>
        <v>477307879.14622968</v>
      </c>
      <c r="AD22" s="2">
        <f t="shared" si="21"/>
        <v>517831523.45139831</v>
      </c>
      <c r="AE22" s="2">
        <f t="shared" si="21"/>
        <v>558249937.24900222</v>
      </c>
      <c r="AF22" s="2">
        <f t="shared" si="21"/>
        <v>598515304.52216101</v>
      </c>
      <c r="AG22" s="2">
        <f t="shared" si="21"/>
        <v>638602089.90158951</v>
      </c>
      <c r="AH22" s="2">
        <f t="shared" si="21"/>
        <v>678496338.05210304</v>
      </c>
      <c r="AI22" s="2">
        <f t="shared" si="21"/>
        <v>718190205.64523721</v>
      </c>
      <c r="AJ22" s="2">
        <f t="shared" si="21"/>
        <v>757679144.49944067</v>
      </c>
      <c r="AK22" s="2">
        <f t="shared" si="21"/>
        <v>796960627.93473327</v>
      </c>
      <c r="AL22" s="2">
        <f t="shared" si="21"/>
        <v>836033356.0297184</v>
      </c>
      <c r="AM22" s="2">
        <f t="shared" si="21"/>
        <v>874896908.36400509</v>
      </c>
      <c r="AN22" s="2">
        <f t="shared" si="21"/>
        <v>913551271.90509236</v>
      </c>
      <c r="AO22" s="2">
        <f t="shared" si="21"/>
        <v>951996526.80230105</v>
      </c>
      <c r="AP22" s="2">
        <f t="shared" si="21"/>
        <v>990232918.0721457</v>
      </c>
      <c r="AQ22" s="2">
        <f t="shared" si="21"/>
        <v>1028260826.4362961</v>
      </c>
      <c r="AR22" s="2">
        <f t="shared" si="21"/>
        <v>1066081199.8917718</v>
      </c>
      <c r="AS22" s="2">
        <f t="shared" si="21"/>
        <v>1103694527.4110374</v>
      </c>
      <c r="AT22" s="2">
        <f t="shared" si="21"/>
        <v>1141101304.540411</v>
      </c>
      <c r="AU22" s="2">
        <f t="shared" si="21"/>
        <v>1178570703.4031401</v>
      </c>
      <c r="AV22" s="2">
        <f t="shared" si="21"/>
        <v>1215837383.2908778</v>
      </c>
      <c r="AW22" s="2">
        <f t="shared" si="21"/>
        <v>1252901692.941381</v>
      </c>
      <c r="AX22" s="2">
        <f t="shared" si="21"/>
        <v>1289764513.1655676</v>
      </c>
      <c r="AY22" s="2">
        <f t="shared" si="21"/>
        <v>1326426306.068234</v>
      </c>
      <c r="AZ22" s="2">
        <f t="shared" si="21"/>
        <v>1362887809.5195572</v>
      </c>
      <c r="BA22" s="2">
        <f t="shared" si="21"/>
        <v>1399150286.0587256</v>
      </c>
      <c r="BB22" s="2">
        <f t="shared" si="21"/>
        <v>1435214976.3265486</v>
      </c>
      <c r="BC22" s="2">
        <f t="shared" si="21"/>
        <v>1471083100.5225804</v>
      </c>
      <c r="BD22" s="2">
        <f t="shared" si="21"/>
        <v>1506755859.7107055</v>
      </c>
      <c r="BE22" s="2">
        <f t="shared" si="21"/>
        <v>1542234436.9920876</v>
      </c>
      <c r="BF22" s="2">
        <f t="shared" si="21"/>
        <v>1577520372.3866065</v>
      </c>
      <c r="BG22" s="2">
        <f t="shared" si="21"/>
        <v>1612614803.7251334</v>
      </c>
      <c r="BH22" s="2">
        <f t="shared" si="21"/>
        <v>1647518854.2744989</v>
      </c>
      <c r="BI22" s="2">
        <f t="shared" si="21"/>
        <v>1682233633.4968662</v>
      </c>
      <c r="BJ22" s="2">
        <f t="shared" si="21"/>
        <v>1716760237.7388442</v>
      </c>
      <c r="BK22" s="2">
        <f t="shared" si="21"/>
        <v>1751099750.8582668</v>
      </c>
      <c r="BL22" s="2">
        <f t="shared" si="21"/>
        <v>1785253244.7955427</v>
      </c>
      <c r="BM22" s="2">
        <f t="shared" si="21"/>
        <v>1819221780.0955951</v>
      </c>
      <c r="BN22" s="2">
        <f t="shared" si="21"/>
        <v>1853006406.3856604</v>
      </c>
      <c r="BO22" s="2">
        <f t="shared" si="21"/>
        <v>1886608162.8135703</v>
      </c>
      <c r="BP22" s="2">
        <f t="shared" si="21"/>
        <v>1920028078.450578</v>
      </c>
      <c r="BQ22" s="2">
        <f t="shared" si="21"/>
        <v>1953267172.6623144</v>
      </c>
      <c r="BR22" s="2">
        <f t="shared" si="21"/>
        <v>1986326770.279377</v>
      </c>
      <c r="BS22" s="2">
        <f t="shared" si="21"/>
        <v>2019207862.8319299</v>
      </c>
      <c r="BT22" s="2">
        <f t="shared" si="21"/>
        <v>2051911433.4760849</v>
      </c>
      <c r="BU22" s="2">
        <f t="shared" si="21"/>
        <v>2084438457.2468753</v>
      </c>
      <c r="BV22" s="2">
        <f t="shared" ref="BV22:BW22" si="22" xml:space="preserve"> BU22 + BU24</f>
        <v>2116789901.2930686</v>
      </c>
      <c r="BW22" s="2">
        <f t="shared" si="22"/>
        <v>2148966725.0955095</v>
      </c>
    </row>
    <row r="23" spans="1:75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72158.686119217324</v>
      </c>
      <c r="T23" s="2">
        <f t="shared" si="23"/>
        <v>80462.486302261459</v>
      </c>
      <c r="U23" s="2">
        <f t="shared" si="23"/>
        <v>89743.744970915548</v>
      </c>
      <c r="V23" s="2">
        <f t="shared" si="23"/>
        <v>99980.315674768557</v>
      </c>
      <c r="W23" s="2">
        <f t="shared" si="23"/>
        <v>111159.55610723377</v>
      </c>
      <c r="X23" s="2">
        <f t="shared" si="23"/>
        <v>123190.20153340737</v>
      </c>
      <c r="Y23" s="2">
        <f t="shared" si="23"/>
        <v>136555.73231314795</v>
      </c>
      <c r="Z23" s="2">
        <f t="shared" si="23"/>
        <v>150816.15148549119</v>
      </c>
      <c r="AA23" s="2">
        <f t="shared" si="23"/>
        <v>165975.08103175074</v>
      </c>
      <c r="AB23" s="2">
        <f t="shared" si="23"/>
        <v>181717.21349176581</v>
      </c>
      <c r="AC23" s="2">
        <f t="shared" si="23"/>
        <v>143884.81675027779</v>
      </c>
      <c r="AD23" s="2">
        <f t="shared" si="23"/>
        <v>125958.6963307898</v>
      </c>
      <c r="AE23" s="2">
        <f t="shared" si="23"/>
        <v>115874.26824417946</v>
      </c>
      <c r="AF23" s="2">
        <f t="shared" si="23"/>
        <v>110059.22660877494</v>
      </c>
      <c r="AG23" s="2">
        <f t="shared" si="23"/>
        <v>106657.4952103719</v>
      </c>
      <c r="AH23" s="2">
        <f t="shared" si="23"/>
        <v>104689.82935205892</v>
      </c>
      <c r="AI23" s="2">
        <f t="shared" si="23"/>
        <v>103628.56142170966</v>
      </c>
      <c r="AJ23" s="2">
        <f t="shared" si="23"/>
        <v>103149.75652560621</v>
      </c>
      <c r="AK23" s="2">
        <f t="shared" si="23"/>
        <v>103056.63631984634</v>
      </c>
      <c r="AL23" s="2">
        <f t="shared" si="23"/>
        <v>103207.69305761832</v>
      </c>
      <c r="AM23" s="2">
        <f t="shared" si="23"/>
        <v>103537.22665958964</v>
      </c>
      <c r="AN23" s="2">
        <f t="shared" si="23"/>
        <v>104030.1394581263</v>
      </c>
      <c r="AO23" s="2">
        <f t="shared" si="23"/>
        <v>104659.63203496265</v>
      </c>
      <c r="AP23" s="2">
        <f t="shared" si="23"/>
        <v>105403.49434776847</v>
      </c>
      <c r="AQ23" s="2">
        <f t="shared" si="23"/>
        <v>106169.42642587495</v>
      </c>
      <c r="AR23" s="2">
        <f t="shared" si="23"/>
        <v>107031.05598428982</v>
      </c>
      <c r="AS23" s="2">
        <f t="shared" si="23"/>
        <v>107986.9048568537</v>
      </c>
      <c r="AT23" s="2">
        <f t="shared" si="23"/>
        <v>109007.08745751809</v>
      </c>
      <c r="AU23" s="2">
        <f t="shared" si="23"/>
        <v>109463.05586242066</v>
      </c>
      <c r="AV23" s="2">
        <f t="shared" si="23"/>
        <v>110033.39914655835</v>
      </c>
      <c r="AW23" s="2">
        <f t="shared" si="23"/>
        <v>110631.55204751369</v>
      </c>
      <c r="AX23" s="2">
        <f t="shared" si="23"/>
        <v>111324.66162945722</v>
      </c>
      <c r="AY23" s="2">
        <f t="shared" si="23"/>
        <v>112067.62521666125</v>
      </c>
      <c r="AZ23" s="2">
        <f t="shared" si="23"/>
        <v>112774.74997617498</v>
      </c>
      <c r="BA23" s="2">
        <f t="shared" si="23"/>
        <v>113448.52205454296</v>
      </c>
      <c r="BB23" s="2">
        <f t="shared" si="23"/>
        <v>114091.20980124471</v>
      </c>
      <c r="BC23" s="2">
        <f t="shared" si="23"/>
        <v>114704.88711058121</v>
      </c>
      <c r="BD23" s="2">
        <f t="shared" si="23"/>
        <v>115291.45382710508</v>
      </c>
      <c r="BE23" s="2">
        <f t="shared" si="23"/>
        <v>115792.04103962927</v>
      </c>
      <c r="BF23" s="2">
        <f t="shared" si="23"/>
        <v>116270.56189671082</v>
      </c>
      <c r="BG23" s="2">
        <f t="shared" si="23"/>
        <v>116728.41848931438</v>
      </c>
      <c r="BH23" s="2">
        <f t="shared" si="23"/>
        <v>117166.90206171758</v>
      </c>
      <c r="BI23" s="2">
        <f t="shared" si="23"/>
        <v>117587.20376358445</v>
      </c>
      <c r="BJ23" s="2">
        <f t="shared" si="23"/>
        <v>117990.42417558331</v>
      </c>
      <c r="BK23" s="2">
        <f t="shared" si="23"/>
        <v>118377.5817686535</v>
      </c>
      <c r="BL23" s="2">
        <f t="shared" si="23"/>
        <v>118749.62043358332</v>
      </c>
      <c r="BM23" s="2">
        <f t="shared" si="23"/>
        <v>119107.41619791221</v>
      </c>
      <c r="BN23" s="2">
        <f t="shared" si="23"/>
        <v>119451.78323064097</v>
      </c>
      <c r="BO23" s="2">
        <f t="shared" si="23"/>
        <v>119783.47922128577</v>
      </c>
      <c r="BP23" s="2">
        <f t="shared" si="23"/>
        <v>120103.21020800418</v>
      </c>
      <c r="BQ23" s="2">
        <f t="shared" si="23"/>
        <v>120360.58812761561</v>
      </c>
      <c r="BR23" s="2">
        <f t="shared" si="23"/>
        <v>120608.53785443428</v>
      </c>
      <c r="BS23" s="2">
        <f t="shared" si="23"/>
        <v>120847.58117580689</v>
      </c>
      <c r="BT23" s="2">
        <f t="shared" si="23"/>
        <v>121078.20592197661</v>
      </c>
      <c r="BU23" s="2">
        <f t="shared" si="23"/>
        <v>121300.86869743728</v>
      </c>
      <c r="BV23" s="2">
        <f t="shared" ref="BV23:BW23" si="24" xml:space="preserve"> BV22 / (BV5 * 0.0012334892384681)</f>
        <v>121515.99735333402</v>
      </c>
      <c r="BW23" s="2">
        <f t="shared" si="24"/>
        <v>121723.99322909904</v>
      </c>
    </row>
    <row r="24" spans="1:75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ref="J24:BU24" si="25" xml:space="preserve"> (J13*J27*0.0012334892384681 + J14*J25*0.0012334892384681 + J16*J26*0.0012334892384681 + J17*J28*0.0012334892384681 + J18*J30*0.0012334892384681) - (J19*J29*0.0012334892384681 + J21*J31*0.0012334892384681) -J32</f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388592.67885468621</v>
      </c>
      <c r="S24" s="2">
        <f t="shared" si="25"/>
        <v>248904.85373623436</v>
      </c>
      <c r="T24" s="2">
        <f t="shared" si="25"/>
        <v>178666.51661757473</v>
      </c>
      <c r="U24" s="2">
        <f t="shared" si="25"/>
        <v>102764.99623668566</v>
      </c>
      <c r="V24" s="2">
        <f t="shared" si="25"/>
        <v>8701.4774318207055</v>
      </c>
      <c r="W24" s="2">
        <f t="shared" si="25"/>
        <v>-90686.775903622154</v>
      </c>
      <c r="X24" s="2">
        <f t="shared" si="25"/>
        <v>-194809.20480830688</v>
      </c>
      <c r="Y24" s="2">
        <f t="shared" si="25"/>
        <v>-281293.32916181302</v>
      </c>
      <c r="Z24" s="2">
        <f t="shared" si="25"/>
        <v>-372846.91207820782</v>
      </c>
      <c r="AA24" s="2">
        <f t="shared" si="25"/>
        <v>-469465.93074782612</v>
      </c>
      <c r="AB24" s="2">
        <f t="shared" si="25"/>
        <v>40506012.237877563</v>
      </c>
      <c r="AC24" s="2">
        <f t="shared" si="25"/>
        <v>40523644.305168614</v>
      </c>
      <c r="AD24" s="2">
        <f t="shared" si="25"/>
        <v>40418413.797603965</v>
      </c>
      <c r="AE24" s="2">
        <f t="shared" si="25"/>
        <v>40265367.273158729</v>
      </c>
      <c r="AF24" s="2">
        <f t="shared" si="25"/>
        <v>40086785.379428491</v>
      </c>
      <c r="AG24" s="2">
        <f t="shared" si="25"/>
        <v>39894248.150513522</v>
      </c>
      <c r="AH24" s="2">
        <f t="shared" si="25"/>
        <v>39693867.593134113</v>
      </c>
      <c r="AI24" s="2">
        <f t="shared" si="25"/>
        <v>39488938.854203515</v>
      </c>
      <c r="AJ24" s="2">
        <f t="shared" si="25"/>
        <v>39281483.435292616</v>
      </c>
      <c r="AK24" s="2">
        <f t="shared" si="25"/>
        <v>39072728.094985142</v>
      </c>
      <c r="AL24" s="2">
        <f t="shared" si="25"/>
        <v>38863552.334286638</v>
      </c>
      <c r="AM24" s="2">
        <f t="shared" si="25"/>
        <v>38654363.541087233</v>
      </c>
      <c r="AN24" s="2">
        <f t="shared" si="25"/>
        <v>38445254.897208698</v>
      </c>
      <c r="AO24" s="2">
        <f t="shared" si="25"/>
        <v>38236391.269844711</v>
      </c>
      <c r="AP24" s="2">
        <f t="shared" si="25"/>
        <v>38027908.36415039</v>
      </c>
      <c r="AQ24" s="2">
        <f t="shared" si="25"/>
        <v>37820373.45547571</v>
      </c>
      <c r="AR24" s="2">
        <f t="shared" si="25"/>
        <v>37613327.519265592</v>
      </c>
      <c r="AS24" s="2">
        <f t="shared" si="25"/>
        <v>37406777.129373476</v>
      </c>
      <c r="AT24" s="2">
        <f t="shared" si="25"/>
        <v>37469398.862728976</v>
      </c>
      <c r="AU24" s="2">
        <f t="shared" si="25"/>
        <v>37266679.887737751</v>
      </c>
      <c r="AV24" s="2">
        <f t="shared" si="25"/>
        <v>37064309.650503047</v>
      </c>
      <c r="AW24" s="2">
        <f t="shared" si="25"/>
        <v>36862820.224186607</v>
      </c>
      <c r="AX24" s="2">
        <f t="shared" si="25"/>
        <v>36661792.90266642</v>
      </c>
      <c r="AY24" s="2">
        <f t="shared" si="25"/>
        <v>36461503.451323211</v>
      </c>
      <c r="AZ24" s="2">
        <f t="shared" si="25"/>
        <v>36262476.539168373</v>
      </c>
      <c r="BA24" s="2">
        <f t="shared" si="25"/>
        <v>36064690.26782307</v>
      </c>
      <c r="BB24" s="2">
        <f t="shared" si="25"/>
        <v>35868124.196031742</v>
      </c>
      <c r="BC24" s="2">
        <f t="shared" si="25"/>
        <v>35672759.188125193</v>
      </c>
      <c r="BD24" s="2">
        <f t="shared" si="25"/>
        <v>35478577.281382173</v>
      </c>
      <c r="BE24" s="2">
        <f t="shared" si="25"/>
        <v>35285935.394518793</v>
      </c>
      <c r="BF24" s="2">
        <f t="shared" si="25"/>
        <v>35094431.338526934</v>
      </c>
      <c r="BG24" s="2">
        <f t="shared" si="25"/>
        <v>34904050.54936552</v>
      </c>
      <c r="BH24" s="2">
        <f t="shared" si="25"/>
        <v>34714779.222367406</v>
      </c>
      <c r="BI24" s="2">
        <f t="shared" si="25"/>
        <v>34526604.2419779</v>
      </c>
      <c r="BJ24" s="2">
        <f t="shared" si="25"/>
        <v>34339513.119422562</v>
      </c>
      <c r="BK24" s="2">
        <f t="shared" si="25"/>
        <v>34153493.937275961</v>
      </c>
      <c r="BL24" s="2">
        <f t="shared" si="25"/>
        <v>33968535.300052315</v>
      </c>
      <c r="BM24" s="2">
        <f t="shared" si="25"/>
        <v>33784626.290065311</v>
      </c>
      <c r="BN24" s="2">
        <f t="shared" si="25"/>
        <v>33601756.427909806</v>
      </c>
      <c r="BO24" s="2">
        <f t="shared" si="25"/>
        <v>33419915.637007765</v>
      </c>
      <c r="BP24" s="2">
        <f t="shared" si="25"/>
        <v>33239094.211736329</v>
      </c>
      <c r="BQ24" s="2">
        <f t="shared" si="25"/>
        <v>33059597.617062617</v>
      </c>
      <c r="BR24" s="2">
        <f t="shared" si="25"/>
        <v>32881092.552552938</v>
      </c>
      <c r="BS24" s="2">
        <f t="shared" si="25"/>
        <v>32703570.644155078</v>
      </c>
      <c r="BT24" s="2">
        <f t="shared" si="25"/>
        <v>32527023.77079045</v>
      </c>
      <c r="BU24" s="2">
        <f t="shared" si="25"/>
        <v>32351444.046193264</v>
      </c>
      <c r="BV24" s="2">
        <f t="shared" ref="BV24:BW24" si="26" xml:space="preserve"> (BV13*BV27*0.0012334892384681 + BV14*BV25*0.0012334892384681 + BV16*BV26*0.0012334892384681 + BV17*BV28*0.0012334892384681 + BV18*BV30*0.0012334892384681) - (BV19*BV29*0.0012334892384681 + BV21*BV31*0.0012334892384681) -BV32</f>
        <v>32176823.802440997</v>
      </c>
      <c r="BW24" s="2">
        <f t="shared" si="26"/>
        <v>32003155.574993916</v>
      </c>
    </row>
    <row r="25" spans="1:75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4107</v>
      </c>
      <c r="S25" s="2">
        <f>IF(S$14&gt;'Salton Sea Accounting Model'!$F$3,LOOKUP(S$14,'Salton Sea Accounting Model'!$F3:$F31,'Salton Sea Accounting Model'!$H3:$H31),'Salton Sea Accounting Model'!$H$3)</f>
        <v>4107</v>
      </c>
      <c r="T25" s="2">
        <f>IF(T$14&gt;'Salton Sea Accounting Model'!$F$3,LOOKUP(T$14,'Salton Sea Accounting Model'!$F3:$F31,'Salton Sea Accounting Model'!$H3:$H31),'Salton Sea Accounting Model'!$H$3)</f>
        <v>4107</v>
      </c>
      <c r="U25" s="2">
        <f>IF(U$14&gt;'Salton Sea Accounting Model'!$F$3,LOOKUP(U$14,'Salton Sea Accounting Model'!$F3:$F31,'Salton Sea Accounting Model'!$H3:$H31),'Salton Sea Accounting Model'!$H$3)</f>
        <v>4107</v>
      </c>
      <c r="V25" s="2">
        <f>IF(V$14&gt;'Salton Sea Accounting Model'!$F$3,LOOKUP(V$14,'Salton Sea Accounting Model'!$F3:$F31,'Salton Sea Accounting Model'!$H3:$H31),'Salton Sea Accounting Model'!$H$3)</f>
        <v>4107</v>
      </c>
      <c r="W25" s="2">
        <f>IF(W$14&gt;'Salton Sea Accounting Model'!$F$3,LOOKUP(W$14,'Salton Sea Accounting Model'!$F3:$F31,'Salton Sea Accounting Model'!$H3:$H31),'Salton Sea Accounting Model'!$H$3)</f>
        <v>4107</v>
      </c>
      <c r="X25" s="2">
        <f>IF(X$14&gt;'Salton Sea Accounting Model'!$F$3,LOOKUP(X$14,'Salton Sea Accounting Model'!$F3:$F31,'Salton Sea Accounting Model'!$H3:$H31),'Salton Sea Accounting Model'!$H$3)</f>
        <v>4107</v>
      </c>
      <c r="Y25" s="2">
        <f>IF(Y$14&gt;'Salton Sea Accounting Model'!$F$3,LOOKUP(Y$14,'Salton Sea Accounting Model'!$F3:$F31,'Salton Sea Accounting Model'!$H3:$H31),'Salton Sea Accounting Model'!$H$3)</f>
        <v>4107</v>
      </c>
      <c r="Z25" s="2">
        <f>IF(Z$14&gt;'Salton Sea Accounting Model'!$F$3,LOOKUP(Z$14,'Salton Sea Accounting Model'!$F3:$F31,'Salton Sea Accounting Model'!$H3:$H31),'Salton Sea Accounting Model'!$H$3)</f>
        <v>4107</v>
      </c>
      <c r="AA25" s="2">
        <f>IF(AA$14&gt;'Salton Sea Accounting Model'!$F$3,LOOKUP(AA$14,'Salton Sea Accounting Model'!$F3:$F31,'Salton Sea Accounting Model'!$H3:$H31),'Salton Sea Accounting Model'!$H$3)</f>
        <v>4107</v>
      </c>
      <c r="AB25" s="2">
        <f>IF(AB$14&gt;'Salton Sea Accounting Model'!$F$3,LOOKUP(AB$14,'Salton Sea Accounting Model'!$F3:$F31,'Salton Sea Accounting Model'!$H3:$H31),'Salton Sea Accounting Model'!$H$3)</f>
        <v>4107</v>
      </c>
      <c r="AC25" s="2">
        <f>IF(AC$14&gt;'Salton Sea Accounting Model'!$F$3,LOOKUP(AC$14,'Salton Sea Accounting Model'!$F3:$F31,'Salton Sea Accounting Model'!$H3:$H31),'Salton Sea Accounting Model'!$H$3)</f>
        <v>4107</v>
      </c>
      <c r="AD25" s="2">
        <f>IF(AD$14&gt;'Salton Sea Accounting Model'!$F$3,LOOKUP(AD$14,'Salton Sea Accounting Model'!$F3:$F31,'Salton Sea Accounting Model'!$H3:$H31),'Salton Sea Accounting Model'!$H$3)</f>
        <v>4107</v>
      </c>
      <c r="AE25" s="2">
        <f>IF(AE$14&gt;'Salton Sea Accounting Model'!$F$3,LOOKUP(AE$14,'Salton Sea Accounting Model'!$F3:$F31,'Salton Sea Accounting Model'!$H3:$H31),'Salton Sea Accounting Model'!$H$3)</f>
        <v>4107</v>
      </c>
      <c r="AF25" s="2">
        <f>IF(AF$14&gt;'Salton Sea Accounting Model'!$F$3,LOOKUP(AF$14,'Salton Sea Accounting Model'!$F3:$F31,'Salton Sea Accounting Model'!$H3:$H31),'Salton Sea Accounting Model'!$H$3)</f>
        <v>4107</v>
      </c>
      <c r="AG25" s="2">
        <f>IF(AG$14&gt;'Salton Sea Accounting Model'!$F$3,LOOKUP(AG$14,'Salton Sea Accounting Model'!$F3:$F31,'Salton Sea Accounting Model'!$H3:$H31),'Salton Sea Accounting Model'!$H$3)</f>
        <v>4107</v>
      </c>
      <c r="AH25" s="2">
        <f>IF(AH$14&gt;'Salton Sea Accounting Model'!$F$3,LOOKUP(AH$14,'Salton Sea Accounting Model'!$F3:$F31,'Salton Sea Accounting Model'!$H3:$H31),'Salton Sea Accounting Model'!$H$3)</f>
        <v>4107</v>
      </c>
      <c r="AI25" s="2">
        <f>IF(AI$14&gt;'Salton Sea Accounting Model'!$F$3,LOOKUP(AI$14,'Salton Sea Accounting Model'!$F3:$F31,'Salton Sea Accounting Model'!$H3:$H31),'Salton Sea Accounting Model'!$H$3)</f>
        <v>4107</v>
      </c>
      <c r="AJ25" s="2">
        <f>IF(AJ$14&gt;'Salton Sea Accounting Model'!$F$3,LOOKUP(AJ$14,'Salton Sea Accounting Model'!$F3:$F31,'Salton Sea Accounting Model'!$H3:$H31),'Salton Sea Accounting Model'!$H$3)</f>
        <v>4107</v>
      </c>
      <c r="AK25" s="2">
        <f>IF(AK$14&gt;'Salton Sea Accounting Model'!$F$3,LOOKUP(AK$14,'Salton Sea Accounting Model'!$F3:$F31,'Salton Sea Accounting Model'!$H3:$H31),'Salton Sea Accounting Model'!$H$3)</f>
        <v>4107</v>
      </c>
      <c r="AL25" s="2">
        <f>IF(AL$14&gt;'Salton Sea Accounting Model'!$F$3,LOOKUP(AL$14,'Salton Sea Accounting Model'!$F3:$F31,'Salton Sea Accounting Model'!$H3:$H31),'Salton Sea Accounting Model'!$H$3)</f>
        <v>4107</v>
      </c>
      <c r="AM25" s="2">
        <f>IF(AM$14&gt;'Salton Sea Accounting Model'!$F$3,LOOKUP(AM$14,'Salton Sea Accounting Model'!$F3:$F31,'Salton Sea Accounting Model'!$H3:$H31),'Salton Sea Accounting Model'!$H$3)</f>
        <v>4107</v>
      </c>
      <c r="AN25" s="2">
        <f>IF(AN$14&gt;'Salton Sea Accounting Model'!$F$3,LOOKUP(AN$14,'Salton Sea Accounting Model'!$F3:$F31,'Salton Sea Accounting Model'!$H3:$H31),'Salton Sea Accounting Model'!$H$3)</f>
        <v>4107</v>
      </c>
      <c r="AO25" s="2">
        <f>IF(AO$14&gt;'Salton Sea Accounting Model'!$F$3,LOOKUP(AO$14,'Salton Sea Accounting Model'!$F3:$F31,'Salton Sea Accounting Model'!$H3:$H31),'Salton Sea Accounting Model'!$H$3)</f>
        <v>4107</v>
      </c>
      <c r="AP25" s="2">
        <f>IF(AP$14&gt;'Salton Sea Accounting Model'!$F$3,LOOKUP(AP$14,'Salton Sea Accounting Model'!$F3:$F31,'Salton Sea Accounting Model'!$H3:$H31),'Salton Sea Accounting Model'!$H$3)</f>
        <v>4107</v>
      </c>
      <c r="AQ25" s="2">
        <f>IF(AQ$14&gt;'Salton Sea Accounting Model'!$F$3,LOOKUP(AQ$14,'Salton Sea Accounting Model'!$F3:$F31,'Salton Sea Accounting Model'!$H3:$H31),'Salton Sea Accounting Model'!$H$3)</f>
        <v>4107</v>
      </c>
      <c r="AR25" s="2">
        <f>IF(AR$14&gt;'Salton Sea Accounting Model'!$F$3,LOOKUP(AR$14,'Salton Sea Accounting Model'!$F3:$F31,'Salton Sea Accounting Model'!$H3:$H31),'Salton Sea Accounting Model'!$H$3)</f>
        <v>4107</v>
      </c>
      <c r="AS25" s="2">
        <f>IF(AS$14&gt;'Salton Sea Accounting Model'!$F$3,LOOKUP(AS$14,'Salton Sea Accounting Model'!$F3:$F31,'Salton Sea Accounting Model'!$H3:$H31),'Salton Sea Accounting Model'!$H$3)</f>
        <v>4107</v>
      </c>
      <c r="AT25" s="2">
        <f>IF(AT$14&gt;'Salton Sea Accounting Model'!$F$3,LOOKUP(AT$14,'Salton Sea Accounting Model'!$F3:$F31,'Salton Sea Accounting Model'!$H3:$H31),'Salton Sea Accounting Model'!$H$3)</f>
        <v>4107</v>
      </c>
      <c r="AU25" s="2">
        <f>IF(AU$14&gt;'Salton Sea Accounting Model'!$F$3,LOOKUP(AU$14,'Salton Sea Accounting Model'!$F3:$F31,'Salton Sea Accounting Model'!$H3:$H31),'Salton Sea Accounting Model'!$H$3)</f>
        <v>4107</v>
      </c>
      <c r="AV25" s="2">
        <f>IF(AV$14&gt;'Salton Sea Accounting Model'!$F$3,LOOKUP(AV$14,'Salton Sea Accounting Model'!$F3:$F31,'Salton Sea Accounting Model'!$H3:$H31),'Salton Sea Accounting Model'!$H$3)</f>
        <v>4107</v>
      </c>
      <c r="AW25" s="2">
        <f>IF(AW$14&gt;'Salton Sea Accounting Model'!$F$3,LOOKUP(AW$14,'Salton Sea Accounting Model'!$F3:$F31,'Salton Sea Accounting Model'!$H3:$H31),'Salton Sea Accounting Model'!$H$3)</f>
        <v>4107</v>
      </c>
      <c r="AX25" s="2">
        <f>IF(AX$14&gt;'Salton Sea Accounting Model'!$F$3,LOOKUP(AX$14,'Salton Sea Accounting Model'!$F3:$F31,'Salton Sea Accounting Model'!$H3:$H31),'Salton Sea Accounting Model'!$H$3)</f>
        <v>4107</v>
      </c>
      <c r="AY25" s="2">
        <f>IF(AY$14&gt;'Salton Sea Accounting Model'!$F$3,LOOKUP(AY$14,'Salton Sea Accounting Model'!$F3:$F31,'Salton Sea Accounting Model'!$H3:$H31),'Salton Sea Accounting Model'!$H$3)</f>
        <v>4107</v>
      </c>
      <c r="AZ25" s="2">
        <f>IF(AZ$14&gt;'Salton Sea Accounting Model'!$F$3,LOOKUP(AZ$14,'Salton Sea Accounting Model'!$F3:$F31,'Salton Sea Accounting Model'!$H3:$H31),'Salton Sea Accounting Model'!$H$3)</f>
        <v>4107</v>
      </c>
      <c r="BA25" s="2">
        <f>IF(BA$14&gt;'Salton Sea Accounting Model'!$F$3,LOOKUP(BA$14,'Salton Sea Accounting Model'!$F3:$F31,'Salton Sea Accounting Model'!$H3:$H31),'Salton Sea Accounting Model'!$H$3)</f>
        <v>4107</v>
      </c>
      <c r="BB25" s="2">
        <f>IF(BB$14&gt;'Salton Sea Accounting Model'!$F$3,LOOKUP(BB$14,'Salton Sea Accounting Model'!$F3:$F31,'Salton Sea Accounting Model'!$H3:$H31),'Salton Sea Accounting Model'!$H$3)</f>
        <v>4107</v>
      </c>
      <c r="BC25" s="2">
        <f>IF(BC$14&gt;'Salton Sea Accounting Model'!$F$3,LOOKUP(BC$14,'Salton Sea Accounting Model'!$F3:$F31,'Salton Sea Accounting Model'!$H3:$H31),'Salton Sea Accounting Model'!$H$3)</f>
        <v>4107</v>
      </c>
      <c r="BD25" s="2">
        <f>IF(BD$14&gt;'Salton Sea Accounting Model'!$F$3,LOOKUP(BD$14,'Salton Sea Accounting Model'!$F3:$F31,'Salton Sea Accounting Model'!$H3:$H31),'Salton Sea Accounting Model'!$H$3)</f>
        <v>4107</v>
      </c>
      <c r="BE25" s="2">
        <f>IF(BE$14&gt;'Salton Sea Accounting Model'!$F$3,LOOKUP(BE$14,'Salton Sea Accounting Model'!$F3:$F31,'Salton Sea Accounting Model'!$H3:$H31),'Salton Sea Accounting Model'!$H$3)</f>
        <v>4107</v>
      </c>
      <c r="BF25" s="2">
        <f>IF(BF$14&gt;'Salton Sea Accounting Model'!$F$3,LOOKUP(BF$14,'Salton Sea Accounting Model'!$F3:$F31,'Salton Sea Accounting Model'!$H3:$H31),'Salton Sea Accounting Model'!$H$3)</f>
        <v>4107</v>
      </c>
      <c r="BG25" s="2">
        <f>IF(BG$14&gt;'Salton Sea Accounting Model'!$F$3,LOOKUP(BG$14,'Salton Sea Accounting Model'!$F3:$F31,'Salton Sea Accounting Model'!$H3:$H31),'Salton Sea Accounting Model'!$H$3)</f>
        <v>4107</v>
      </c>
      <c r="BH25" s="2">
        <f>IF(BH$14&gt;'Salton Sea Accounting Model'!$F$3,LOOKUP(BH$14,'Salton Sea Accounting Model'!$F3:$F31,'Salton Sea Accounting Model'!$H3:$H31),'Salton Sea Accounting Model'!$H$3)</f>
        <v>4107</v>
      </c>
      <c r="BI25" s="2">
        <f>IF(BI$14&gt;'Salton Sea Accounting Model'!$F$3,LOOKUP(BI$14,'Salton Sea Accounting Model'!$F3:$F31,'Salton Sea Accounting Model'!$H3:$H31),'Salton Sea Accounting Model'!$H$3)</f>
        <v>4107</v>
      </c>
      <c r="BJ25" s="2">
        <f>IF(BJ$14&gt;'Salton Sea Accounting Model'!$F$3,LOOKUP(BJ$14,'Salton Sea Accounting Model'!$F3:$F31,'Salton Sea Accounting Model'!$H3:$H31),'Salton Sea Accounting Model'!$H$3)</f>
        <v>4107</v>
      </c>
      <c r="BK25" s="2">
        <f>IF(BK$14&gt;'Salton Sea Accounting Model'!$F$3,LOOKUP(BK$14,'Salton Sea Accounting Model'!$F3:$F31,'Salton Sea Accounting Model'!$H3:$H31),'Salton Sea Accounting Model'!$H$3)</f>
        <v>4107</v>
      </c>
      <c r="BL25" s="2">
        <f>IF(BL$14&gt;'Salton Sea Accounting Model'!$F$3,LOOKUP(BL$14,'Salton Sea Accounting Model'!$F3:$F31,'Salton Sea Accounting Model'!$H3:$H31),'Salton Sea Accounting Model'!$H$3)</f>
        <v>4107</v>
      </c>
      <c r="BM25" s="2">
        <f>IF(BM$14&gt;'Salton Sea Accounting Model'!$F$3,LOOKUP(BM$14,'Salton Sea Accounting Model'!$F3:$F31,'Salton Sea Accounting Model'!$H3:$H31),'Salton Sea Accounting Model'!$H$3)</f>
        <v>4107</v>
      </c>
      <c r="BN25" s="2">
        <f>IF(BN$14&gt;'Salton Sea Accounting Model'!$F$3,LOOKUP(BN$14,'Salton Sea Accounting Model'!$F3:$F31,'Salton Sea Accounting Model'!$H3:$H31),'Salton Sea Accounting Model'!$H$3)</f>
        <v>4107</v>
      </c>
      <c r="BO25" s="2">
        <f>IF(BO$14&gt;'Salton Sea Accounting Model'!$F$3,LOOKUP(BO$14,'Salton Sea Accounting Model'!$F3:$F31,'Salton Sea Accounting Model'!$H3:$H31),'Salton Sea Accounting Model'!$H$3)</f>
        <v>4107</v>
      </c>
      <c r="BP25" s="2">
        <f>IF(BP$14&gt;'Salton Sea Accounting Model'!$F$3,LOOKUP(BP$14,'Salton Sea Accounting Model'!$F3:$F31,'Salton Sea Accounting Model'!$H3:$H31),'Salton Sea Accounting Model'!$H$3)</f>
        <v>4107</v>
      </c>
      <c r="BQ25" s="2">
        <f>IF(BQ$14&gt;'Salton Sea Accounting Model'!$F$3,LOOKUP(BQ$14,'Salton Sea Accounting Model'!$F3:$F31,'Salton Sea Accounting Model'!$H3:$H31),'Salton Sea Accounting Model'!$H$3)</f>
        <v>4107</v>
      </c>
      <c r="BR25" s="2">
        <f>IF(BR$14&gt;'Salton Sea Accounting Model'!$F$3,LOOKUP(BR$14,'Salton Sea Accounting Model'!$F3:$F31,'Salton Sea Accounting Model'!$H3:$H31),'Salton Sea Accounting Model'!$H$3)</f>
        <v>4107</v>
      </c>
      <c r="BS25" s="2">
        <f>IF(BS$14&gt;'Salton Sea Accounting Model'!$F$3,LOOKUP(BS$14,'Salton Sea Accounting Model'!$F3:$F31,'Salton Sea Accounting Model'!$H3:$H31),'Salton Sea Accounting Model'!$H$3)</f>
        <v>4107</v>
      </c>
      <c r="BT25" s="2">
        <f>IF(BT$14&gt;'Salton Sea Accounting Model'!$F$3,LOOKUP(BT$14,'Salton Sea Accounting Model'!$F3:$F31,'Salton Sea Accounting Model'!$H3:$H31),'Salton Sea Accounting Model'!$H$3)</f>
        <v>4107</v>
      </c>
      <c r="BU25" s="2">
        <f>IF(BU$14&gt;'Salton Sea Accounting Model'!$F$3,LOOKUP(BU$14,'Salton Sea Accounting Model'!$F3:$F31,'Salton Sea Accounting Model'!$H3:$H31),'Salton Sea Accounting Model'!$H$3)</f>
        <v>4107</v>
      </c>
      <c r="BV25" s="2">
        <f>IF(BV$14&gt;'Salton Sea Accounting Model'!$F$3,LOOKUP(BV$14,'Salton Sea Accounting Model'!$F3:$F31,'Salton Sea Accounting Model'!$H3:$H31),'Salton Sea Accounting Model'!$H$3)</f>
        <v>4107</v>
      </c>
      <c r="BW25" s="2">
        <f>IF(BW$14&gt;'Salton Sea Accounting Model'!$F$3,LOOKUP(BW$14,'Salton Sea Accounting Model'!$F3:$F31,'Salton Sea Accounting Model'!$H3:$H31),'Salton Sea Accounting Model'!$H$3)</f>
        <v>4107</v>
      </c>
    </row>
    <row r="26" spans="1:75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>
      <c r="A28" s="10" t="s">
        <v>91</v>
      </c>
      <c r="B28" s="10" t="s">
        <v>92</v>
      </c>
      <c r="D28" s="2">
        <v>37000</v>
      </c>
      <c r="E28" t="s">
        <v>75</v>
      </c>
      <c r="F28" t="s">
        <v>93</v>
      </c>
      <c r="G28" s="13" t="s">
        <v>94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72158.686119217324</v>
      </c>
      <c r="T29" s="2">
        <f t="shared" si="29"/>
        <v>80462.486302261459</v>
      </c>
      <c r="U29" s="2">
        <f t="shared" si="29"/>
        <v>89743.744970915548</v>
      </c>
      <c r="V29" s="2">
        <f t="shared" si="29"/>
        <v>99980.315674768557</v>
      </c>
      <c r="W29" s="2">
        <f t="shared" si="29"/>
        <v>111159.55610723377</v>
      </c>
      <c r="X29" s="2">
        <f t="shared" si="29"/>
        <v>123190.20153340737</v>
      </c>
      <c r="Y29" s="2">
        <f t="shared" si="29"/>
        <v>136555.73231314795</v>
      </c>
      <c r="Z29" s="2">
        <f t="shared" si="29"/>
        <v>150816.15148549119</v>
      </c>
      <c r="AA29" s="2">
        <f t="shared" si="29"/>
        <v>165975.08103175074</v>
      </c>
      <c r="AB29" s="2">
        <f t="shared" si="29"/>
        <v>181717.21349176581</v>
      </c>
      <c r="AC29" s="2">
        <f t="shared" si="29"/>
        <v>143884.81675027779</v>
      </c>
      <c r="AD29" s="2">
        <f t="shared" si="29"/>
        <v>125958.6963307898</v>
      </c>
      <c r="AE29" s="2">
        <f t="shared" si="29"/>
        <v>115874.26824417946</v>
      </c>
      <c r="AF29" s="2">
        <f t="shared" si="29"/>
        <v>110059.22660877494</v>
      </c>
      <c r="AG29" s="2">
        <f t="shared" si="29"/>
        <v>106657.4952103719</v>
      </c>
      <c r="AH29" s="2">
        <f t="shared" si="29"/>
        <v>104689.82935205892</v>
      </c>
      <c r="AI29" s="2">
        <f t="shared" si="29"/>
        <v>103628.56142170966</v>
      </c>
      <c r="AJ29" s="2">
        <f t="shared" si="29"/>
        <v>103149.75652560621</v>
      </c>
      <c r="AK29" s="2">
        <f t="shared" si="29"/>
        <v>103056.63631984634</v>
      </c>
      <c r="AL29" s="2">
        <f t="shared" si="29"/>
        <v>103207.69305761832</v>
      </c>
      <c r="AM29" s="2">
        <f t="shared" si="29"/>
        <v>103537.22665958964</v>
      </c>
      <c r="AN29" s="2">
        <f t="shared" si="29"/>
        <v>104030.1394581263</v>
      </c>
      <c r="AO29" s="2">
        <f t="shared" si="29"/>
        <v>104659.63203496265</v>
      </c>
      <c r="AP29" s="2">
        <f t="shared" si="29"/>
        <v>105403.49434776847</v>
      </c>
      <c r="AQ29" s="2">
        <f t="shared" si="29"/>
        <v>106169.42642587495</v>
      </c>
      <c r="AR29" s="2">
        <f t="shared" si="29"/>
        <v>107031.05598428982</v>
      </c>
      <c r="AS29" s="2">
        <f t="shared" si="29"/>
        <v>107986.9048568537</v>
      </c>
      <c r="AT29" s="2">
        <f t="shared" si="29"/>
        <v>109007.08745751809</v>
      </c>
      <c r="AU29" s="2">
        <f t="shared" si="29"/>
        <v>109463.05586242066</v>
      </c>
      <c r="AV29" s="2">
        <f t="shared" si="29"/>
        <v>110033.39914655835</v>
      </c>
      <c r="AW29" s="2">
        <f t="shared" si="29"/>
        <v>110631.55204751369</v>
      </c>
      <c r="AX29" s="2">
        <f t="shared" si="29"/>
        <v>111324.66162945722</v>
      </c>
      <c r="AY29" s="2">
        <f t="shared" si="29"/>
        <v>112067.62521666125</v>
      </c>
      <c r="AZ29" s="2">
        <f t="shared" si="29"/>
        <v>112774.74997617498</v>
      </c>
      <c r="BA29" s="2">
        <f t="shared" si="29"/>
        <v>113448.52205454296</v>
      </c>
      <c r="BB29" s="2">
        <f t="shared" si="29"/>
        <v>114091.20980124471</v>
      </c>
      <c r="BC29" s="2">
        <f t="shared" si="29"/>
        <v>114704.88711058121</v>
      </c>
      <c r="BD29" s="2">
        <f t="shared" si="29"/>
        <v>115291.45382710508</v>
      </c>
      <c r="BE29" s="2">
        <f t="shared" si="29"/>
        <v>115792.04103962927</v>
      </c>
      <c r="BF29" s="2">
        <f t="shared" si="29"/>
        <v>116270.56189671082</v>
      </c>
      <c r="BG29" s="2">
        <f t="shared" si="29"/>
        <v>116728.41848931438</v>
      </c>
      <c r="BH29" s="2">
        <f t="shared" si="29"/>
        <v>117166.90206171758</v>
      </c>
      <c r="BI29" s="2">
        <f t="shared" si="29"/>
        <v>117587.20376358445</v>
      </c>
      <c r="BJ29" s="2">
        <f t="shared" si="29"/>
        <v>117990.42417558331</v>
      </c>
      <c r="BK29" s="2">
        <f t="shared" si="29"/>
        <v>118377.5817686535</v>
      </c>
      <c r="BL29" s="2">
        <f t="shared" si="29"/>
        <v>118749.62043358332</v>
      </c>
      <c r="BM29" s="2">
        <f t="shared" si="29"/>
        <v>119107.41619791221</v>
      </c>
      <c r="BN29" s="2">
        <f t="shared" si="29"/>
        <v>119451.78323064097</v>
      </c>
      <c r="BO29" s="2">
        <f t="shared" si="29"/>
        <v>119783.47922128577</v>
      </c>
      <c r="BP29" s="2">
        <f t="shared" si="29"/>
        <v>120103.21020800418</v>
      </c>
      <c r="BQ29" s="2">
        <f t="shared" si="29"/>
        <v>120360.58812761561</v>
      </c>
      <c r="BR29" s="2">
        <f t="shared" si="29"/>
        <v>120608.53785443428</v>
      </c>
      <c r="BS29" s="2">
        <f t="shared" si="29"/>
        <v>120847.58117580689</v>
      </c>
      <c r="BT29" s="2">
        <f t="shared" si="29"/>
        <v>121078.20592197661</v>
      </c>
      <c r="BU29" s="2">
        <f t="shared" ref="BU29:BW29" si="30" xml:space="preserve"> BU$23</f>
        <v>121300.86869743728</v>
      </c>
      <c r="BV29" s="2">
        <f t="shared" si="30"/>
        <v>121515.99735333402</v>
      </c>
      <c r="BW29" s="2">
        <f t="shared" si="30"/>
        <v>121723.99322909904</v>
      </c>
    </row>
    <row r="30" spans="1:75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72158.686119217324</v>
      </c>
      <c r="T31" s="2">
        <f t="shared" si="33"/>
        <v>80462.486302261459</v>
      </c>
      <c r="U31" s="2">
        <f t="shared" si="33"/>
        <v>89743.744970915548</v>
      </c>
      <c r="V31" s="2">
        <f t="shared" si="33"/>
        <v>99980.315674768557</v>
      </c>
      <c r="W31" s="2">
        <f t="shared" si="33"/>
        <v>111159.55610723377</v>
      </c>
      <c r="X31" s="2">
        <f t="shared" si="33"/>
        <v>123190.20153340737</v>
      </c>
      <c r="Y31" s="2">
        <f t="shared" si="33"/>
        <v>136555.73231314795</v>
      </c>
      <c r="Z31" s="2">
        <f t="shared" si="33"/>
        <v>150816.15148549119</v>
      </c>
      <c r="AA31" s="2">
        <f t="shared" si="33"/>
        <v>165975.08103175074</v>
      </c>
      <c r="AB31" s="2">
        <f t="shared" si="33"/>
        <v>181717.21349176581</v>
      </c>
      <c r="AC31" s="2">
        <f t="shared" si="33"/>
        <v>143884.81675027779</v>
      </c>
      <c r="AD31" s="2">
        <f t="shared" si="33"/>
        <v>125958.6963307898</v>
      </c>
      <c r="AE31" s="2">
        <f t="shared" si="33"/>
        <v>115874.26824417946</v>
      </c>
      <c r="AF31" s="2">
        <f t="shared" si="33"/>
        <v>110059.22660877494</v>
      </c>
      <c r="AG31" s="2">
        <f t="shared" si="33"/>
        <v>106657.4952103719</v>
      </c>
      <c r="AH31" s="2">
        <f t="shared" si="33"/>
        <v>104689.82935205892</v>
      </c>
      <c r="AI31" s="2">
        <f t="shared" si="33"/>
        <v>103628.56142170966</v>
      </c>
      <c r="AJ31" s="2">
        <f t="shared" si="33"/>
        <v>103149.75652560621</v>
      </c>
      <c r="AK31" s="2">
        <f t="shared" si="33"/>
        <v>103056.63631984634</v>
      </c>
      <c r="AL31" s="2">
        <f t="shared" si="33"/>
        <v>103207.69305761832</v>
      </c>
      <c r="AM31" s="2">
        <f t="shared" si="33"/>
        <v>103537.22665958964</v>
      </c>
      <c r="AN31" s="2">
        <f t="shared" si="33"/>
        <v>104030.1394581263</v>
      </c>
      <c r="AO31" s="2">
        <f t="shared" si="33"/>
        <v>104659.63203496265</v>
      </c>
      <c r="AP31" s="2">
        <f t="shared" si="33"/>
        <v>105403.49434776847</v>
      </c>
      <c r="AQ31" s="2">
        <f t="shared" si="33"/>
        <v>106169.42642587495</v>
      </c>
      <c r="AR31" s="2">
        <f t="shared" si="33"/>
        <v>107031.05598428982</v>
      </c>
      <c r="AS31" s="2">
        <f t="shared" si="33"/>
        <v>107986.9048568537</v>
      </c>
      <c r="AT31" s="2">
        <f t="shared" si="33"/>
        <v>109007.08745751809</v>
      </c>
      <c r="AU31" s="2">
        <f t="shared" si="33"/>
        <v>109463.05586242066</v>
      </c>
      <c r="AV31" s="2">
        <f t="shared" si="33"/>
        <v>110033.39914655835</v>
      </c>
      <c r="AW31" s="2">
        <f t="shared" si="33"/>
        <v>110631.55204751369</v>
      </c>
      <c r="AX31" s="2">
        <f t="shared" si="33"/>
        <v>111324.66162945722</v>
      </c>
      <c r="AY31" s="2">
        <f t="shared" si="33"/>
        <v>112067.62521666125</v>
      </c>
      <c r="AZ31" s="2">
        <f t="shared" si="33"/>
        <v>112774.74997617498</v>
      </c>
      <c r="BA31" s="2">
        <f t="shared" si="33"/>
        <v>113448.52205454296</v>
      </c>
      <c r="BB31" s="2">
        <f t="shared" si="33"/>
        <v>114091.20980124471</v>
      </c>
      <c r="BC31" s="2">
        <f t="shared" si="33"/>
        <v>114704.88711058121</v>
      </c>
      <c r="BD31" s="2">
        <f t="shared" si="33"/>
        <v>115291.45382710508</v>
      </c>
      <c r="BE31" s="2">
        <f t="shared" si="33"/>
        <v>115792.04103962927</v>
      </c>
      <c r="BF31" s="2">
        <f t="shared" si="33"/>
        <v>116270.56189671082</v>
      </c>
      <c r="BG31" s="2">
        <f t="shared" si="33"/>
        <v>116728.41848931438</v>
      </c>
      <c r="BH31" s="2">
        <f t="shared" si="33"/>
        <v>117166.90206171758</v>
      </c>
      <c r="BI31" s="2">
        <f t="shared" si="33"/>
        <v>117587.20376358445</v>
      </c>
      <c r="BJ31" s="2">
        <f t="shared" si="33"/>
        <v>117990.42417558331</v>
      </c>
      <c r="BK31" s="2">
        <f t="shared" si="33"/>
        <v>118377.5817686535</v>
      </c>
      <c r="BL31" s="2">
        <f t="shared" si="33"/>
        <v>118749.62043358332</v>
      </c>
      <c r="BM31" s="2">
        <f t="shared" si="33"/>
        <v>119107.41619791221</v>
      </c>
      <c r="BN31" s="2">
        <f t="shared" si="33"/>
        <v>119451.78323064097</v>
      </c>
      <c r="BO31" s="2">
        <f t="shared" si="33"/>
        <v>119783.47922128577</v>
      </c>
      <c r="BP31" s="2">
        <f t="shared" si="33"/>
        <v>120103.21020800418</v>
      </c>
      <c r="BQ31" s="2">
        <f t="shared" si="33"/>
        <v>120360.58812761561</v>
      </c>
      <c r="BR31" s="2">
        <f t="shared" si="33"/>
        <v>120608.53785443428</v>
      </c>
      <c r="BS31" s="2">
        <f t="shared" si="33"/>
        <v>120847.58117580689</v>
      </c>
      <c r="BT31" s="2">
        <f t="shared" si="33"/>
        <v>121078.20592197661</v>
      </c>
      <c r="BU31" s="2">
        <f t="shared" ref="BU31:BW31" si="34" xml:space="preserve"> BU$23</f>
        <v>121300.86869743728</v>
      </c>
      <c r="BV31" s="2">
        <f t="shared" si="34"/>
        <v>121515.99735333402</v>
      </c>
      <c r="BW31" s="2">
        <f t="shared" si="34"/>
        <v>121723.99322909904</v>
      </c>
    </row>
    <row r="32" spans="1:75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>IF(H23&gt;300000, (H23 - 300000)/H23 * H22, $D32 * H22)</f>
        <v>2178925.4411204383</v>
      </c>
      <c r="I32" s="2">
        <f t="shared" ref="I32:BT32" si="35">IF(I23&gt;300000, (I23 - 300000)/I23 * I22, $D32 * I22)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2275894.0423285537</v>
      </c>
      <c r="T32" s="2">
        <f t="shared" si="35"/>
        <v>2277188.347567982</v>
      </c>
      <c r="U32" s="2">
        <f t="shared" si="35"/>
        <v>2278117.4134543934</v>
      </c>
      <c r="V32" s="2">
        <f t="shared" si="35"/>
        <v>2278651.7914348245</v>
      </c>
      <c r="W32" s="2">
        <f t="shared" si="35"/>
        <v>2278697.0391174699</v>
      </c>
      <c r="X32" s="2">
        <f t="shared" si="35"/>
        <v>2278225.467882771</v>
      </c>
      <c r="Y32" s="2">
        <f t="shared" si="35"/>
        <v>2277212.4600177677</v>
      </c>
      <c r="Z32" s="2">
        <f t="shared" si="35"/>
        <v>2275749.7347061262</v>
      </c>
      <c r="AA32" s="2">
        <f t="shared" si="35"/>
        <v>2273810.9307633196</v>
      </c>
      <c r="AB32" s="2">
        <f t="shared" si="35"/>
        <v>2271369.7079234309</v>
      </c>
      <c r="AC32" s="2">
        <f t="shared" si="35"/>
        <v>2482000.9715603944</v>
      </c>
      <c r="AD32" s="2">
        <f t="shared" si="35"/>
        <v>2692723.9219472711</v>
      </c>
      <c r="AE32" s="2">
        <f t="shared" si="35"/>
        <v>2902899.6736948113</v>
      </c>
      <c r="AF32" s="2">
        <f t="shared" si="35"/>
        <v>3112279.5835152371</v>
      </c>
      <c r="AG32" s="2">
        <f t="shared" si="35"/>
        <v>3320730.8674882655</v>
      </c>
      <c r="AH32" s="2">
        <f t="shared" si="35"/>
        <v>3528180.9578709356</v>
      </c>
      <c r="AI32" s="2">
        <f t="shared" si="35"/>
        <v>3734589.0693552331</v>
      </c>
      <c r="AJ32" s="2">
        <f t="shared" si="35"/>
        <v>3939931.5513970912</v>
      </c>
      <c r="AK32" s="2">
        <f t="shared" si="35"/>
        <v>4144195.2652606126</v>
      </c>
      <c r="AL32" s="2">
        <f t="shared" si="35"/>
        <v>4347373.4513545353</v>
      </c>
      <c r="AM32" s="2">
        <f t="shared" si="35"/>
        <v>4549463.9234928265</v>
      </c>
      <c r="AN32" s="2">
        <f t="shared" si="35"/>
        <v>4750466.6139064804</v>
      </c>
      <c r="AO32" s="2">
        <f t="shared" si="35"/>
        <v>4950381.9393719649</v>
      </c>
      <c r="AP32" s="2">
        <f t="shared" si="35"/>
        <v>5149211.1739751576</v>
      </c>
      <c r="AQ32" s="2">
        <f t="shared" si="35"/>
        <v>5346956.2974687396</v>
      </c>
      <c r="AR32" s="2">
        <f t="shared" si="35"/>
        <v>5543622.2394372132</v>
      </c>
      <c r="AS32" s="2">
        <f t="shared" si="35"/>
        <v>5739211.5425373949</v>
      </c>
      <c r="AT32" s="2">
        <f t="shared" si="35"/>
        <v>5933726.7836101372</v>
      </c>
      <c r="AU32" s="2">
        <f t="shared" si="35"/>
        <v>6128567.6576963281</v>
      </c>
      <c r="AV32" s="2">
        <f t="shared" si="35"/>
        <v>6322354.3931125645</v>
      </c>
      <c r="AW32" s="2">
        <f t="shared" si="35"/>
        <v>6515088.8032951811</v>
      </c>
      <c r="AX32" s="2">
        <f t="shared" si="35"/>
        <v>6706775.468460951</v>
      </c>
      <c r="AY32" s="2">
        <f t="shared" si="35"/>
        <v>6897416.7915548161</v>
      </c>
      <c r="AZ32" s="2">
        <f t="shared" si="35"/>
        <v>7087016.6095016971</v>
      </c>
      <c r="BA32" s="2">
        <f t="shared" si="35"/>
        <v>7275581.4875053726</v>
      </c>
      <c r="BB32" s="2">
        <f t="shared" si="35"/>
        <v>7463117.8768980522</v>
      </c>
      <c r="BC32" s="2">
        <f t="shared" si="35"/>
        <v>7649632.1227174178</v>
      </c>
      <c r="BD32" s="2">
        <f t="shared" si="35"/>
        <v>7835130.4704956682</v>
      </c>
      <c r="BE32" s="2">
        <f t="shared" si="35"/>
        <v>8019619.072358855</v>
      </c>
      <c r="BF32" s="2">
        <f t="shared" si="35"/>
        <v>8203105.9364103535</v>
      </c>
      <c r="BG32" s="2">
        <f t="shared" si="35"/>
        <v>8385596.9793706937</v>
      </c>
      <c r="BH32" s="2">
        <f t="shared" si="35"/>
        <v>8567098.0422273949</v>
      </c>
      <c r="BI32" s="2">
        <f t="shared" si="35"/>
        <v>8747614.8941837046</v>
      </c>
      <c r="BJ32" s="2">
        <f t="shared" si="35"/>
        <v>8927153.2362419888</v>
      </c>
      <c r="BK32" s="2">
        <f t="shared" si="35"/>
        <v>9105718.7044629864</v>
      </c>
      <c r="BL32" s="2">
        <f t="shared" si="35"/>
        <v>9283316.8729368225</v>
      </c>
      <c r="BM32" s="2">
        <f t="shared" si="35"/>
        <v>9459953.2564970944</v>
      </c>
      <c r="BN32" s="2">
        <f t="shared" si="35"/>
        <v>9635633.313205434</v>
      </c>
      <c r="BO32" s="2">
        <f t="shared" si="35"/>
        <v>9810362.4466305654</v>
      </c>
      <c r="BP32" s="2">
        <f t="shared" si="35"/>
        <v>9984146.0079430044</v>
      </c>
      <c r="BQ32" s="2">
        <f t="shared" si="35"/>
        <v>10156989.297844034</v>
      </c>
      <c r="BR32" s="2">
        <f t="shared" si="35"/>
        <v>10328899.205452761</v>
      </c>
      <c r="BS32" s="2">
        <f t="shared" si="35"/>
        <v>10499880.886726035</v>
      </c>
      <c r="BT32" s="2">
        <f t="shared" si="35"/>
        <v>10669939.454075642</v>
      </c>
      <c r="BU32" s="2">
        <f t="shared" ref="BU32:BW32" si="36">IF(BU23&gt;300000, (BU23 - 300000)/BU23 * BU22, $D32 * BU22)</f>
        <v>10839079.977683751</v>
      </c>
      <c r="BV32" s="2">
        <f t="shared" si="36"/>
        <v>11007307.486723956</v>
      </c>
      <c r="BW32" s="2">
        <f t="shared" si="36"/>
        <v>11174626.970496649</v>
      </c>
    </row>
    <row r="33" spans="2:75" ht="15">
      <c r="B33" s="10" t="s">
        <v>107</v>
      </c>
      <c r="C33">
        <v>2010</v>
      </c>
      <c r="D33" s="2">
        <v>10000</v>
      </c>
      <c r="E33" t="s">
        <v>15</v>
      </c>
      <c r="H33" s="2">
        <f xml:space="preserve"> $D33 + $D4 - H4</f>
        <v>10000</v>
      </c>
      <c r="I33" s="2">
        <f t="shared" ref="I33:BT33" si="37" xml:space="preserve"> $D33 + $D4 - I4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30623</v>
      </c>
      <c r="T33" s="2">
        <f t="shared" si="37"/>
        <v>38912</v>
      </c>
      <c r="U33" s="2">
        <f t="shared" si="37"/>
        <v>48281</v>
      </c>
      <c r="V33" s="2">
        <f t="shared" si="37"/>
        <v>56791</v>
      </c>
      <c r="W33" s="2">
        <f t="shared" si="37"/>
        <v>64249</v>
      </c>
      <c r="X33" s="2">
        <f t="shared" si="37"/>
        <v>69705</v>
      </c>
      <c r="Y33" s="2">
        <f t="shared" si="37"/>
        <v>74941</v>
      </c>
      <c r="Z33" s="2">
        <f t="shared" si="37"/>
        <v>79311</v>
      </c>
      <c r="AA33" s="2">
        <f t="shared" si="37"/>
        <v>83644</v>
      </c>
      <c r="AB33" s="2">
        <f t="shared" si="37"/>
        <v>87781</v>
      </c>
      <c r="AC33" s="2">
        <f t="shared" si="37"/>
        <v>73240</v>
      </c>
      <c r="AD33" s="2">
        <f t="shared" si="37"/>
        <v>61502</v>
      </c>
      <c r="AE33" s="2">
        <f t="shared" si="37"/>
        <v>49495</v>
      </c>
      <c r="AF33" s="2">
        <f t="shared" si="37"/>
        <v>39247</v>
      </c>
      <c r="AG33" s="2">
        <f t="shared" si="37"/>
        <v>31533</v>
      </c>
      <c r="AH33" s="2">
        <f t="shared" si="37"/>
        <v>25703</v>
      </c>
      <c r="AI33" s="2">
        <f t="shared" si="37"/>
        <v>20495</v>
      </c>
      <c r="AJ33" s="2">
        <f t="shared" si="37"/>
        <v>16419</v>
      </c>
      <c r="AK33" s="2">
        <f t="shared" si="37"/>
        <v>13389</v>
      </c>
      <c r="AL33" s="2">
        <f t="shared" si="37"/>
        <v>10806</v>
      </c>
      <c r="AM33" s="2">
        <f t="shared" si="37"/>
        <v>8167</v>
      </c>
      <c r="AN33" s="2">
        <f t="shared" si="37"/>
        <v>5690</v>
      </c>
      <c r="AO33" s="2">
        <f t="shared" si="37"/>
        <v>3380</v>
      </c>
      <c r="AP33" s="2">
        <f t="shared" si="37"/>
        <v>1243</v>
      </c>
      <c r="AQ33" s="2">
        <f t="shared" si="37"/>
        <v>-930</v>
      </c>
      <c r="AR33" s="2">
        <f t="shared" si="37"/>
        <v>-3139</v>
      </c>
      <c r="AS33" s="2">
        <f t="shared" si="37"/>
        <v>-4938</v>
      </c>
      <c r="AT33" s="2">
        <f t="shared" si="37"/>
        <v>-6980</v>
      </c>
      <c r="AU33" s="2">
        <f t="shared" si="37"/>
        <v>-9280</v>
      </c>
      <c r="AV33" s="2">
        <f t="shared" si="37"/>
        <v>-11380</v>
      </c>
      <c r="AW33" s="2">
        <f t="shared" si="37"/>
        <v>-13507</v>
      </c>
      <c r="AX33" s="2">
        <f t="shared" si="37"/>
        <v>-14941</v>
      </c>
      <c r="AY33" s="2">
        <f t="shared" si="37"/>
        <v>-14941</v>
      </c>
      <c r="AZ33" s="2">
        <f t="shared" si="37"/>
        <v>-14941</v>
      </c>
      <c r="BA33" s="2">
        <f t="shared" si="37"/>
        <v>-14941</v>
      </c>
      <c r="BB33" s="2">
        <f t="shared" si="37"/>
        <v>-14941</v>
      </c>
      <c r="BC33" s="2">
        <f t="shared" si="37"/>
        <v>-14941</v>
      </c>
      <c r="BD33" s="2">
        <f t="shared" si="37"/>
        <v>-14941</v>
      </c>
      <c r="BE33" s="2">
        <f t="shared" si="37"/>
        <v>-14941</v>
      </c>
      <c r="BF33" s="2">
        <f t="shared" si="37"/>
        <v>-14941</v>
      </c>
      <c r="BG33" s="2">
        <f t="shared" si="37"/>
        <v>-14941</v>
      </c>
      <c r="BH33" s="2">
        <f t="shared" si="37"/>
        <v>-14941</v>
      </c>
      <c r="BI33" s="2">
        <f t="shared" si="37"/>
        <v>-14941</v>
      </c>
      <c r="BJ33" s="2">
        <f t="shared" si="37"/>
        <v>-14941</v>
      </c>
      <c r="BK33" s="2">
        <f t="shared" si="37"/>
        <v>-14941</v>
      </c>
      <c r="BL33" s="2">
        <f t="shared" si="37"/>
        <v>-14941</v>
      </c>
      <c r="BM33" s="2">
        <f t="shared" si="37"/>
        <v>-14941</v>
      </c>
      <c r="BN33" s="2">
        <f t="shared" si="37"/>
        <v>-14941</v>
      </c>
      <c r="BO33" s="2">
        <f t="shared" si="37"/>
        <v>-14941</v>
      </c>
      <c r="BP33" s="2">
        <f t="shared" si="37"/>
        <v>-14941</v>
      </c>
      <c r="BQ33" s="2">
        <f t="shared" si="37"/>
        <v>-14941</v>
      </c>
      <c r="BR33" s="2">
        <f t="shared" si="37"/>
        <v>-14941</v>
      </c>
      <c r="BS33" s="2">
        <f t="shared" si="37"/>
        <v>-14941</v>
      </c>
      <c r="BT33" s="2">
        <f t="shared" si="37"/>
        <v>-14941</v>
      </c>
      <c r="BU33" s="2">
        <f t="shared" ref="BU33:BW33" si="38" xml:space="preserve"> $D33 + $D4 - BU4</f>
        <v>-14941</v>
      </c>
      <c r="BV33" s="2">
        <f t="shared" si="38"/>
        <v>-14941</v>
      </c>
      <c r="BW33" s="2">
        <f t="shared" si="38"/>
        <v>-14941</v>
      </c>
    </row>
    <row r="35" spans="2:75">
      <c r="I35" s="2"/>
      <c r="J35" s="2"/>
      <c r="K35" s="2"/>
      <c r="L35" s="1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W59"/>
  <sheetViews>
    <sheetView workbookViewId="0">
      <pane ySplit="2" topLeftCell="A9" activePane="bottomLeft" state="frozen"/>
      <selection pane="bottomLeft" activeCell="I20" sqref="I20:BW20"/>
      <selection activeCell="BL1" sqref="BL1"/>
    </sheetView>
  </sheetViews>
  <sheetFormatPr defaultRowHeight="12.75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114</v>
      </c>
    </row>
    <row r="2" spans="1:75" s="4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-232.2</v>
      </c>
      <c r="K3">
        <f>LOOKUP(K$5,'Salton Sea Accounting Model'!$C2:$C588,'Salton Sea Accounting Model'!$A2:$A588)</f>
        <v>-232.9</v>
      </c>
      <c r="L3">
        <f>LOOKUP(L$5,'Salton Sea Accounting Model'!$C2:$C588,'Salton Sea Accounting Model'!$A2:$A588)</f>
        <v>-233.6</v>
      </c>
      <c r="M3">
        <f>LOOKUP(M$5,'Salton Sea Accounting Model'!$C2:$C588,'Salton Sea Accounting Model'!$A2:$A588)</f>
        <v>-234.6</v>
      </c>
      <c r="N3">
        <f>LOOKUP(N$5,'Salton Sea Accounting Model'!$C2:$C588,'Salton Sea Accounting Model'!$A2:$A588)</f>
        <v>-234.8</v>
      </c>
      <c r="O3">
        <f>LOOKUP(O$5,'Salton Sea Accounting Model'!$C2:$C588,'Salton Sea Accounting Model'!$A2:$A588)</f>
        <v>-234.9</v>
      </c>
      <c r="P3">
        <f>LOOKUP(P$5,'Salton Sea Accounting Model'!$C2:$C588,'Salton Sea Accounting Model'!$A2:$A588)</f>
        <v>-234.9</v>
      </c>
      <c r="Q3">
        <f>LOOKUP(Q$5,'Salton Sea Accounting Model'!$C2:$C588,'Salton Sea Accounting Model'!$A2:$A588)</f>
        <v>-235.8</v>
      </c>
      <c r="R3">
        <f>LOOKUP(R$5,'Salton Sea Accounting Model'!$C2:$C588,'Salton Sea Accounting Model'!$A2:$A588)</f>
        <v>-236.8</v>
      </c>
      <c r="S3">
        <f>LOOKUP(S$5,'Salton Sea Accounting Model'!$C2:$C588,'Salton Sea Accounting Model'!$A2:$A588)</f>
        <v>-239.3</v>
      </c>
      <c r="T3">
        <f>LOOKUP(T$5,'Salton Sea Accounting Model'!$C2:$C588,'Salton Sea Accounting Model'!$A2:$A588)</f>
        <v>-241.8</v>
      </c>
      <c r="U3">
        <f>LOOKUP(U$5,'Salton Sea Accounting Model'!$C2:$C588,'Salton Sea Accounting Model'!$A2:$A588)</f>
        <v>-244.2</v>
      </c>
      <c r="V3">
        <f>LOOKUP(V$5,'Salton Sea Accounting Model'!$C2:$C588,'Salton Sea Accounting Model'!$A2:$A588)</f>
        <v>-246.4</v>
      </c>
      <c r="W3">
        <f>LOOKUP(W$5,'Salton Sea Accounting Model'!$C2:$C588,'Salton Sea Accounting Model'!$A2:$A588)</f>
        <v>-248.5</v>
      </c>
      <c r="X3">
        <f>LOOKUP(X$5,'Salton Sea Accounting Model'!$C2:$C588,'Salton Sea Accounting Model'!$A2:$A588)</f>
        <v>-250.3</v>
      </c>
      <c r="Y3">
        <f>LOOKUP(Y$5,'Salton Sea Accounting Model'!$C2:$C588,'Salton Sea Accounting Model'!$A2:$A588)</f>
        <v>-252.1</v>
      </c>
      <c r="Z3">
        <f>LOOKUP(Z$5,'Salton Sea Accounting Model'!$C2:$C588,'Salton Sea Accounting Model'!$A2:$A588)</f>
        <v>-253.6</v>
      </c>
      <c r="AA3">
        <f>LOOKUP(AA$5,'Salton Sea Accounting Model'!$C2:$C588,'Salton Sea Accounting Model'!$A2:$A588)</f>
        <v>-255</v>
      </c>
      <c r="AB3">
        <f>LOOKUP(AB$5,'Salton Sea Accounting Model'!$C2:$C588,'Salton Sea Accounting Model'!$A2:$A588)</f>
        <v>-256.3</v>
      </c>
      <c r="AC3">
        <f>LOOKUP(AC$5,'Salton Sea Accounting Model'!$C2:$C588,'Salton Sea Accounting Model'!$A2:$A588)</f>
        <v>-257.39999999999998</v>
      </c>
      <c r="AD3">
        <f>LOOKUP(AD$5,'Salton Sea Accounting Model'!$C2:$C588,'Salton Sea Accounting Model'!$A2:$A588)</f>
        <v>-258.3</v>
      </c>
      <c r="AE3">
        <f>LOOKUP(AE$5,'Salton Sea Accounting Model'!$C2:$C588,'Salton Sea Accounting Model'!$A2:$A588)</f>
        <v>-259.10000000000002</v>
      </c>
      <c r="AF3">
        <f>LOOKUP(AF$5,'Salton Sea Accounting Model'!$C2:$C588,'Salton Sea Accounting Model'!$A2:$A588)</f>
        <v>-259.89999999999998</v>
      </c>
      <c r="AG3">
        <f>LOOKUP(AG$5,'Salton Sea Accounting Model'!$C2:$C588,'Salton Sea Accounting Model'!$A2:$A588)</f>
        <v>-260.39999999999998</v>
      </c>
      <c r="AH3">
        <f>LOOKUP(AH$5,'Salton Sea Accounting Model'!$C2:$C588,'Salton Sea Accounting Model'!$A2:$A588)</f>
        <v>-260.89999999999998</v>
      </c>
      <c r="AI3">
        <f>LOOKUP(AI$5,'Salton Sea Accounting Model'!$C2:$C588,'Salton Sea Accounting Model'!$A2:$A588)</f>
        <v>-261.3</v>
      </c>
      <c r="AJ3">
        <f>LOOKUP(AJ$5,'Salton Sea Accounting Model'!$C2:$C588,'Salton Sea Accounting Model'!$A2:$A588)</f>
        <v>-261.7</v>
      </c>
      <c r="AK3">
        <f>LOOKUP(AK$5,'Salton Sea Accounting Model'!$C2:$C588,'Salton Sea Accounting Model'!$A2:$A588)</f>
        <v>-261.89999999999998</v>
      </c>
      <c r="AL3">
        <f>LOOKUP(AL$5,'Salton Sea Accounting Model'!$C2:$C588,'Salton Sea Accounting Model'!$A2:$A588)</f>
        <v>-262.10000000000002</v>
      </c>
      <c r="AM3">
        <f>LOOKUP(AM$5,'Salton Sea Accounting Model'!$C2:$C588,'Salton Sea Accounting Model'!$A2:$A588)</f>
        <v>-262.3</v>
      </c>
      <c r="AN3">
        <f>LOOKUP(AN$5,'Salton Sea Accounting Model'!$C2:$C588,'Salton Sea Accounting Model'!$A2:$A588)</f>
        <v>-262.5</v>
      </c>
      <c r="AO3">
        <f>LOOKUP(AO$5,'Salton Sea Accounting Model'!$C2:$C588,'Salton Sea Accounting Model'!$A2:$A588)</f>
        <v>-262.60000000000002</v>
      </c>
      <c r="AP3">
        <f>LOOKUP(AP$5,'Salton Sea Accounting Model'!$C2:$C588,'Salton Sea Accounting Model'!$A2:$A588)</f>
        <v>-262.8</v>
      </c>
      <c r="AQ3">
        <f>LOOKUP(AQ$5,'Salton Sea Accounting Model'!$C2:$C588,'Salton Sea Accounting Model'!$A2:$A588)</f>
        <v>-262.89999999999998</v>
      </c>
      <c r="AR3">
        <f>LOOKUP(AR$5,'Salton Sea Accounting Model'!$C2:$C588,'Salton Sea Accounting Model'!$A2:$A588)</f>
        <v>-263</v>
      </c>
      <c r="AS3">
        <f>LOOKUP(AS$5,'Salton Sea Accounting Model'!$C2:$C588,'Salton Sea Accounting Model'!$A2:$A588)</f>
        <v>-263.10000000000002</v>
      </c>
      <c r="AT3">
        <f>LOOKUP(AT$5,'Salton Sea Accounting Model'!$C2:$C588,'Salton Sea Accounting Model'!$A2:$A588)</f>
        <v>-263.2</v>
      </c>
      <c r="AU3">
        <f>LOOKUP(AU$5,'Salton Sea Accounting Model'!$C2:$C588,'Salton Sea Accounting Model'!$A2:$A588)</f>
        <v>-262.89999999999998</v>
      </c>
      <c r="AV3">
        <f>LOOKUP(AV$5,'Salton Sea Accounting Model'!$C2:$C588,'Salton Sea Accounting Model'!$A2:$A588)</f>
        <v>-262.60000000000002</v>
      </c>
      <c r="AW3">
        <f>LOOKUP(AW$5,'Salton Sea Accounting Model'!$C2:$C588,'Salton Sea Accounting Model'!$A2:$A588)</f>
        <v>-262.5</v>
      </c>
      <c r="AX3">
        <f>LOOKUP(AX$5,'Salton Sea Accounting Model'!$C2:$C588,'Salton Sea Accounting Model'!$A2:$A588)</f>
        <v>-262.39999999999998</v>
      </c>
      <c r="AY3">
        <f>LOOKUP(AY$5,'Salton Sea Accounting Model'!$C2:$C588,'Salton Sea Accounting Model'!$A2:$A588)</f>
        <v>-262.3</v>
      </c>
      <c r="AZ3">
        <f>LOOKUP(AZ$5,'Salton Sea Accounting Model'!$C2:$C588,'Salton Sea Accounting Model'!$A2:$A588)</f>
        <v>-262.2</v>
      </c>
      <c r="BA3">
        <f>LOOKUP(BA$5,'Salton Sea Accounting Model'!$C2:$C588,'Salton Sea Accounting Model'!$A2:$A588)</f>
        <v>-262.2</v>
      </c>
      <c r="BB3">
        <f>LOOKUP(BB$5,'Salton Sea Accounting Model'!$C2:$C588,'Salton Sea Accounting Model'!$A2:$A588)</f>
        <v>-262.2</v>
      </c>
      <c r="BC3">
        <f>LOOKUP(BC$5,'Salton Sea Accounting Model'!$C2:$C588,'Salton Sea Accounting Model'!$A2:$A588)</f>
        <v>-262.2</v>
      </c>
      <c r="BD3">
        <f>LOOKUP(BD$5,'Salton Sea Accounting Model'!$C2:$C588,'Salton Sea Accounting Model'!$A2:$A588)</f>
        <v>-262.2</v>
      </c>
      <c r="BE3">
        <f>LOOKUP(BE$5,'Salton Sea Accounting Model'!$C2:$C588,'Salton Sea Accounting Model'!$A2:$A588)</f>
        <v>-262.2</v>
      </c>
      <c r="BF3">
        <f>LOOKUP(BF$5,'Salton Sea Accounting Model'!$C2:$C588,'Salton Sea Accounting Model'!$A2:$A588)</f>
        <v>-262.2</v>
      </c>
      <c r="BG3">
        <f>LOOKUP(BG$5,'Salton Sea Accounting Model'!$C2:$C588,'Salton Sea Accounting Model'!$A2:$A588)</f>
        <v>-262.2</v>
      </c>
      <c r="BH3">
        <f>LOOKUP(BH$5,'Salton Sea Accounting Model'!$C2:$C588,'Salton Sea Accounting Model'!$A2:$A588)</f>
        <v>-262.3</v>
      </c>
      <c r="BI3">
        <f>LOOKUP(BI$5,'Salton Sea Accounting Model'!$C2:$C588,'Salton Sea Accounting Model'!$A2:$A588)</f>
        <v>-262.3</v>
      </c>
      <c r="BJ3">
        <f>LOOKUP(BJ$5,'Salton Sea Accounting Model'!$C2:$C588,'Salton Sea Accounting Model'!$A2:$A588)</f>
        <v>-262.3</v>
      </c>
      <c r="BK3">
        <f>LOOKUP(BK$5,'Salton Sea Accounting Model'!$C2:$C588,'Salton Sea Accounting Model'!$A2:$A588)</f>
        <v>-262.39999999999998</v>
      </c>
      <c r="BL3">
        <f>LOOKUP(BL$5,'Salton Sea Accounting Model'!$C2:$C588,'Salton Sea Accounting Model'!$A2:$A588)</f>
        <v>-262.39999999999998</v>
      </c>
      <c r="BM3">
        <f>LOOKUP(BM$5,'Salton Sea Accounting Model'!$C2:$C588,'Salton Sea Accounting Model'!$A2:$A588)</f>
        <v>-262.39999999999998</v>
      </c>
      <c r="BN3">
        <f>LOOKUP(BN$5,'Salton Sea Accounting Model'!$C2:$C588,'Salton Sea Accounting Model'!$A2:$A588)</f>
        <v>-262.5</v>
      </c>
      <c r="BO3">
        <f>LOOKUP(BO$5,'Salton Sea Accounting Model'!$C2:$C588,'Salton Sea Accounting Model'!$A2:$A588)</f>
        <v>-262.5</v>
      </c>
      <c r="BP3">
        <f>LOOKUP(BP$5,'Salton Sea Accounting Model'!$C2:$C588,'Salton Sea Accounting Model'!$A2:$A588)</f>
        <v>-262.60000000000002</v>
      </c>
      <c r="BQ3">
        <f>LOOKUP(BQ$5,'Salton Sea Accounting Model'!$C2:$C588,'Salton Sea Accounting Model'!$A2:$A588)</f>
        <v>-262.60000000000002</v>
      </c>
      <c r="BR3">
        <f>LOOKUP(BR$5,'Salton Sea Accounting Model'!$C2:$C588,'Salton Sea Accounting Model'!$A2:$A588)</f>
        <v>-262.60000000000002</v>
      </c>
      <c r="BS3">
        <f>LOOKUP(BS$5,'Salton Sea Accounting Model'!$C2:$C588,'Salton Sea Accounting Model'!$A2:$A588)</f>
        <v>-262.7</v>
      </c>
      <c r="BT3">
        <f>LOOKUP(BT$5,'Salton Sea Accounting Model'!$C2:$C588,'Salton Sea Accounting Model'!$A2:$A588)</f>
        <v>-262.7</v>
      </c>
      <c r="BU3">
        <f>LOOKUP(BU$5,'Salton Sea Accounting Model'!$C2:$C588,'Salton Sea Accounting Model'!$A2:$A588)</f>
        <v>-262.8</v>
      </c>
      <c r="BV3">
        <f>LOOKUP(BV$5,'Salton Sea Accounting Model'!$C2:$C588,'Salton Sea Accounting Model'!$A2:$A588)</f>
        <v>-262.8</v>
      </c>
      <c r="BW3">
        <f>LOOKUP(BW$5,'Salton Sea Accounting Model'!$C2:$C588,'Salton Sea Accounting Model'!$A2:$A588)</f>
        <v>-262.8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204518</v>
      </c>
      <c r="T4" s="2">
        <f>LOOKUP(T$5,'Salton Sea Accounting Model'!$C2:$C588,'Salton Sea Accounting Model'!$B2:$B588)</f>
        <v>196229</v>
      </c>
      <c r="U4" s="2">
        <f>LOOKUP(U$5,'Salton Sea Accounting Model'!$C2:$C588,'Salton Sea Accounting Model'!$B2:$B588)</f>
        <v>186860</v>
      </c>
      <c r="V4" s="2">
        <f>LOOKUP(V$5,'Salton Sea Accounting Model'!$C2:$C588,'Salton Sea Accounting Model'!$B2:$B588)</f>
        <v>178350</v>
      </c>
      <c r="W4" s="2">
        <f>LOOKUP(W$5,'Salton Sea Accounting Model'!$C2:$C588,'Salton Sea Accounting Model'!$B2:$B588)</f>
        <v>170892</v>
      </c>
      <c r="X4" s="2">
        <f>LOOKUP(X$5,'Salton Sea Accounting Model'!$C2:$C588,'Salton Sea Accounting Model'!$B2:$B588)</f>
        <v>165436</v>
      </c>
      <c r="Y4" s="2">
        <f>LOOKUP(Y$5,'Salton Sea Accounting Model'!$C2:$C588,'Salton Sea Accounting Model'!$B2:$B588)</f>
        <v>160200</v>
      </c>
      <c r="Z4" s="2">
        <f>LOOKUP(Z$5,'Salton Sea Accounting Model'!$C2:$C588,'Salton Sea Accounting Model'!$B2:$B588)</f>
        <v>155830</v>
      </c>
      <c r="AA4" s="2">
        <f>LOOKUP(AA$5,'Salton Sea Accounting Model'!$C2:$C588,'Salton Sea Accounting Model'!$B2:$B588)</f>
        <v>151497</v>
      </c>
      <c r="AB4" s="2">
        <f>LOOKUP(AB$5,'Salton Sea Accounting Model'!$C2:$C588,'Salton Sea Accounting Model'!$B2:$B588)</f>
        <v>147360</v>
      </c>
      <c r="AC4" s="2">
        <f>LOOKUP(AC$5,'Salton Sea Accounting Model'!$C2:$C588,'Salton Sea Accounting Model'!$B2:$B588)</f>
        <v>143773</v>
      </c>
      <c r="AD4" s="2">
        <f>LOOKUP(AD$5,'Salton Sea Accounting Model'!$C2:$C588,'Salton Sea Accounting Model'!$B2:$B588)</f>
        <v>140874</v>
      </c>
      <c r="AE4" s="2">
        <f>LOOKUP(AE$5,'Salton Sea Accounting Model'!$C2:$C588,'Salton Sea Accounting Model'!$B2:$B588)</f>
        <v>138268</v>
      </c>
      <c r="AF4" s="2">
        <f>LOOKUP(AF$5,'Salton Sea Accounting Model'!$C2:$C588,'Salton Sea Accounting Model'!$B2:$B588)</f>
        <v>135553</v>
      </c>
      <c r="AG4" s="2">
        <f>LOOKUP(AG$5,'Salton Sea Accounting Model'!$C2:$C588,'Salton Sea Accounting Model'!$B2:$B588)</f>
        <v>133759</v>
      </c>
      <c r="AH4" s="2">
        <f>LOOKUP(AH$5,'Salton Sea Accounting Model'!$C2:$C588,'Salton Sea Accounting Model'!$B2:$B588)</f>
        <v>131946</v>
      </c>
      <c r="AI4" s="2">
        <f>LOOKUP(AI$5,'Salton Sea Accounting Model'!$C2:$C588,'Salton Sea Accounting Model'!$B2:$B588)</f>
        <v>130464</v>
      </c>
      <c r="AJ4" s="2">
        <f>LOOKUP(AJ$5,'Salton Sea Accounting Model'!$C2:$C588,'Salton Sea Accounting Model'!$B2:$B588)</f>
        <v>128959</v>
      </c>
      <c r="AK4" s="2">
        <f>LOOKUP(AK$5,'Salton Sea Accounting Model'!$C2:$C588,'Salton Sea Accounting Model'!$B2:$B588)</f>
        <v>128191</v>
      </c>
      <c r="AL4" s="2">
        <f>LOOKUP(AL$5,'Salton Sea Accounting Model'!$C2:$C588,'Salton Sea Accounting Model'!$B2:$B588)</f>
        <v>127401</v>
      </c>
      <c r="AM4" s="2">
        <f>LOOKUP(AM$5,'Salton Sea Accounting Model'!$C2:$C588,'Salton Sea Accounting Model'!$B2:$B588)</f>
        <v>126618</v>
      </c>
      <c r="AN4" s="2">
        <f>LOOKUP(AN$5,'Salton Sea Accounting Model'!$C2:$C588,'Salton Sea Accounting Model'!$B2:$B588)</f>
        <v>125840</v>
      </c>
      <c r="AO4" s="2">
        <f>LOOKUP(AO$5,'Salton Sea Accounting Model'!$C2:$C588,'Salton Sea Accounting Model'!$B2:$B588)</f>
        <v>125439</v>
      </c>
      <c r="AP4" s="2">
        <f>LOOKUP(AP$5,'Salton Sea Accounting Model'!$C2:$C588,'Salton Sea Accounting Model'!$B2:$B588)</f>
        <v>124619</v>
      </c>
      <c r="AQ4" s="2">
        <f>LOOKUP(AQ$5,'Salton Sea Accounting Model'!$C2:$C588,'Salton Sea Accounting Model'!$B2:$B588)</f>
        <v>124200</v>
      </c>
      <c r="AR4" s="2">
        <f>LOOKUP(AR$5,'Salton Sea Accounting Model'!$C2:$C588,'Salton Sea Accounting Model'!$B2:$B588)</f>
        <v>123787</v>
      </c>
      <c r="AS4" s="2">
        <f>LOOKUP(AS$5,'Salton Sea Accounting Model'!$C2:$C588,'Salton Sea Accounting Model'!$B2:$B588)</f>
        <v>123362</v>
      </c>
      <c r="AT4" s="2">
        <f>LOOKUP(AT$5,'Salton Sea Accounting Model'!$C2:$C588,'Salton Sea Accounting Model'!$B2:$B588)</f>
        <v>122931</v>
      </c>
      <c r="AU4" s="2">
        <f>LOOKUP(AU$5,'Salton Sea Accounting Model'!$C2:$C588,'Salton Sea Accounting Model'!$B2:$B588)</f>
        <v>124200</v>
      </c>
      <c r="AV4" s="2">
        <f>LOOKUP(AV$5,'Salton Sea Accounting Model'!$C2:$C588,'Salton Sea Accounting Model'!$B2:$B588)</f>
        <v>125439</v>
      </c>
      <c r="AW4" s="2">
        <f>LOOKUP(AW$5,'Salton Sea Accounting Model'!$C2:$C588,'Salton Sea Accounting Model'!$B2:$B588)</f>
        <v>125840</v>
      </c>
      <c r="AX4" s="2">
        <f>LOOKUP(AX$5,'Salton Sea Accounting Model'!$C2:$C588,'Salton Sea Accounting Model'!$B2:$B588)</f>
        <v>126235</v>
      </c>
      <c r="AY4" s="2">
        <f>LOOKUP(AY$5,'Salton Sea Accounting Model'!$C2:$C588,'Salton Sea Accounting Model'!$B2:$B588)</f>
        <v>126618</v>
      </c>
      <c r="AZ4" s="2">
        <f>LOOKUP(AZ$5,'Salton Sea Accounting Model'!$C2:$C588,'Salton Sea Accounting Model'!$B2:$B588)</f>
        <v>127008</v>
      </c>
      <c r="BA4" s="2">
        <f>LOOKUP(BA$5,'Salton Sea Accounting Model'!$C2:$C588,'Salton Sea Accounting Model'!$B2:$B588)</f>
        <v>127008</v>
      </c>
      <c r="BB4" s="2">
        <f>LOOKUP(BB$5,'Salton Sea Accounting Model'!$C2:$C588,'Salton Sea Accounting Model'!$B2:$B588)</f>
        <v>127008</v>
      </c>
      <c r="BC4" s="2">
        <f>LOOKUP(BC$5,'Salton Sea Accounting Model'!$C2:$C588,'Salton Sea Accounting Model'!$B2:$B588)</f>
        <v>127008</v>
      </c>
      <c r="BD4" s="2">
        <f>LOOKUP(BD$5,'Salton Sea Accounting Model'!$C2:$C588,'Salton Sea Accounting Model'!$B2:$B588)</f>
        <v>127008</v>
      </c>
      <c r="BE4" s="2">
        <f>LOOKUP(BE$5,'Salton Sea Accounting Model'!$C2:$C588,'Salton Sea Accounting Model'!$B2:$B588)</f>
        <v>127008</v>
      </c>
      <c r="BF4" s="2">
        <f>LOOKUP(BF$5,'Salton Sea Accounting Model'!$C2:$C588,'Salton Sea Accounting Model'!$B2:$B588)</f>
        <v>127008</v>
      </c>
      <c r="BG4" s="2">
        <f>LOOKUP(BG$5,'Salton Sea Accounting Model'!$C2:$C588,'Salton Sea Accounting Model'!$B2:$B588)</f>
        <v>127008</v>
      </c>
      <c r="BH4" s="2">
        <f>LOOKUP(BH$5,'Salton Sea Accounting Model'!$C2:$C588,'Salton Sea Accounting Model'!$B2:$B588)</f>
        <v>126618</v>
      </c>
      <c r="BI4" s="2">
        <f>LOOKUP(BI$5,'Salton Sea Accounting Model'!$C2:$C588,'Salton Sea Accounting Model'!$B2:$B588)</f>
        <v>126618</v>
      </c>
      <c r="BJ4" s="2">
        <f>LOOKUP(BJ$5,'Salton Sea Accounting Model'!$C2:$C588,'Salton Sea Accounting Model'!$B2:$B588)</f>
        <v>126618</v>
      </c>
      <c r="BK4" s="2">
        <f>LOOKUP(BK$5,'Salton Sea Accounting Model'!$C2:$C588,'Salton Sea Accounting Model'!$B2:$B588)</f>
        <v>126235</v>
      </c>
      <c r="BL4" s="2">
        <f>LOOKUP(BL$5,'Salton Sea Accounting Model'!$C2:$C588,'Salton Sea Accounting Model'!$B2:$B588)</f>
        <v>126235</v>
      </c>
      <c r="BM4" s="2">
        <f>LOOKUP(BM$5,'Salton Sea Accounting Model'!$C2:$C588,'Salton Sea Accounting Model'!$B2:$B588)</f>
        <v>126235</v>
      </c>
      <c r="BN4" s="2">
        <f>LOOKUP(BN$5,'Salton Sea Accounting Model'!$C2:$C588,'Salton Sea Accounting Model'!$B2:$B588)</f>
        <v>125840</v>
      </c>
      <c r="BO4" s="2">
        <f>LOOKUP(BO$5,'Salton Sea Accounting Model'!$C2:$C588,'Salton Sea Accounting Model'!$B2:$B588)</f>
        <v>125840</v>
      </c>
      <c r="BP4" s="2">
        <f>LOOKUP(BP$5,'Salton Sea Accounting Model'!$C2:$C588,'Salton Sea Accounting Model'!$B2:$B588)</f>
        <v>125439</v>
      </c>
      <c r="BQ4" s="2">
        <f>LOOKUP(BQ$5,'Salton Sea Accounting Model'!$C2:$C588,'Salton Sea Accounting Model'!$B2:$B588)</f>
        <v>125439</v>
      </c>
      <c r="BR4" s="2">
        <f>LOOKUP(BR$5,'Salton Sea Accounting Model'!$C2:$C588,'Salton Sea Accounting Model'!$B2:$B588)</f>
        <v>125439</v>
      </c>
      <c r="BS4" s="2">
        <f>LOOKUP(BS$5,'Salton Sea Accounting Model'!$C2:$C588,'Salton Sea Accounting Model'!$B2:$B588)</f>
        <v>125031</v>
      </c>
      <c r="BT4" s="2">
        <f>LOOKUP(BT$5,'Salton Sea Accounting Model'!$C2:$C588,'Salton Sea Accounting Model'!$B2:$B588)</f>
        <v>125031</v>
      </c>
      <c r="BU4" s="2">
        <f>LOOKUP(BU$5,'Salton Sea Accounting Model'!$C2:$C588,'Salton Sea Accounting Model'!$B2:$B588)</f>
        <v>124619</v>
      </c>
      <c r="BV4" s="2">
        <f>LOOKUP(BV$5,'Salton Sea Accounting Model'!$C2:$C588,'Salton Sea Accounting Model'!$B2:$B588)</f>
        <v>124619</v>
      </c>
      <c r="BW4" s="2">
        <f>LOOKUP(BW$5,'Salton Sea Accounting Model'!$C2:$C588,'Salton Sea Accounting Model'!$B2:$B588)</f>
        <v>124619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</v>
      </c>
      <c r="G5" s="13" t="s">
        <v>20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4917277.4522078903</v>
      </c>
      <c r="T5" s="2">
        <f t="shared" si="2"/>
        <v>4412317.9109763307</v>
      </c>
      <c r="U5" s="2">
        <f t="shared" si="2"/>
        <v>3957611.9318565219</v>
      </c>
      <c r="V5" s="2">
        <f t="shared" si="2"/>
        <v>3553241.7151036239</v>
      </c>
      <c r="W5" s="2">
        <f t="shared" si="2"/>
        <v>3195958.0907496144</v>
      </c>
      <c r="X5" s="2">
        <f t="shared" si="2"/>
        <v>2883246.8634619885</v>
      </c>
      <c r="Y5" s="2">
        <f t="shared" si="2"/>
        <v>2599889.6034718752</v>
      </c>
      <c r="Z5" s="2">
        <f t="shared" si="2"/>
        <v>2352544.9920036201</v>
      </c>
      <c r="AA5" s="2">
        <f t="shared" si="2"/>
        <v>2135859.8507048101</v>
      </c>
      <c r="AB5" s="2">
        <f t="shared" si="2"/>
        <v>1948736.1986692403</v>
      </c>
      <c r="AC5" s="2">
        <f t="shared" si="2"/>
        <v>1789355.8480267553</v>
      </c>
      <c r="AD5" s="2">
        <f t="shared" si="2"/>
        <v>1654283.5404230841</v>
      </c>
      <c r="AE5" s="2">
        <f t="shared" si="2"/>
        <v>1539557.917692296</v>
      </c>
      <c r="AF5" s="2">
        <f t="shared" si="2"/>
        <v>1443199.2484104573</v>
      </c>
      <c r="AG5" s="2">
        <f t="shared" si="2"/>
        <v>1365154.593726597</v>
      </c>
      <c r="AH5" s="2">
        <f t="shared" si="2"/>
        <v>1300671.3270002906</v>
      </c>
      <c r="AI5" s="2">
        <f t="shared" si="2"/>
        <v>1247454.970168154</v>
      </c>
      <c r="AJ5" s="2">
        <f t="shared" si="2"/>
        <v>1203787.9895987054</v>
      </c>
      <c r="AK5" s="2">
        <f t="shared" si="2"/>
        <v>1169575.2927099443</v>
      </c>
      <c r="AL5" s="2">
        <f t="shared" si="2"/>
        <v>1141339.0946218879</v>
      </c>
      <c r="AM5" s="2">
        <f t="shared" si="2"/>
        <v>1117339.1016593054</v>
      </c>
      <c r="AN5" s="2">
        <f t="shared" si="2"/>
        <v>1097496.994529272</v>
      </c>
      <c r="AO5" s="2">
        <f t="shared" si="2"/>
        <v>1080101.0732760266</v>
      </c>
      <c r="AP5" s="2">
        <f t="shared" si="2"/>
        <v>1063481.3994991207</v>
      </c>
      <c r="AQ5" s="2">
        <f t="shared" si="2"/>
        <v>1049493.9524818114</v>
      </c>
      <c r="AR5" s="2">
        <f t="shared" si="2"/>
        <v>1034715.3831773889</v>
      </c>
      <c r="AS5" s="2">
        <f t="shared" si="2"/>
        <v>1020771.6929641316</v>
      </c>
      <c r="AT5" s="2">
        <f t="shared" si="2"/>
        <v>1007716.1955202334</v>
      </c>
      <c r="AU5" s="2">
        <f t="shared" si="2"/>
        <v>1048575.5476847909</v>
      </c>
      <c r="AV5" s="2">
        <f t="shared" si="2"/>
        <v>1077701.4148861174</v>
      </c>
      <c r="AW5" s="2">
        <f t="shared" si="2"/>
        <v>1098503.5464493232</v>
      </c>
      <c r="AX5" s="2">
        <f t="shared" si="2"/>
        <v>1112873.1403466996</v>
      </c>
      <c r="AY5" s="2">
        <f t="shared" si="2"/>
        <v>1124454.6611321042</v>
      </c>
      <c r="AZ5" s="2">
        <f t="shared" si="2"/>
        <v>1131435.4808206777</v>
      </c>
      <c r="BA5" s="2">
        <f t="shared" si="2"/>
        <v>1135645.1107864515</v>
      </c>
      <c r="BB5" s="2">
        <f t="shared" si="2"/>
        <v>1136954.0672562057</v>
      </c>
      <c r="BC5" s="2">
        <f t="shared" si="2"/>
        <v>1137263.0237259599</v>
      </c>
      <c r="BD5" s="2">
        <f t="shared" si="2"/>
        <v>1136571.9801957142</v>
      </c>
      <c r="BE5" s="2">
        <f t="shared" si="2"/>
        <v>1134880.9366654684</v>
      </c>
      <c r="BF5" s="2">
        <f t="shared" si="2"/>
        <v>1132189.8931352226</v>
      </c>
      <c r="BG5" s="2">
        <f t="shared" si="2"/>
        <v>1128498.8496049768</v>
      </c>
      <c r="BH5" s="2">
        <f t="shared" si="2"/>
        <v>1123807.8060747311</v>
      </c>
      <c r="BI5" s="2">
        <f t="shared" si="2"/>
        <v>1119893.7886135266</v>
      </c>
      <c r="BJ5" s="2">
        <f t="shared" si="2"/>
        <v>1114979.7711523222</v>
      </c>
      <c r="BK5" s="2">
        <f t="shared" si="2"/>
        <v>1110960.5908408957</v>
      </c>
      <c r="BL5" s="2">
        <f t="shared" si="2"/>
        <v>1107680.8096675007</v>
      </c>
      <c r="BM5" s="2">
        <f t="shared" si="2"/>
        <v>1103401.0284941057</v>
      </c>
      <c r="BN5" s="2">
        <f t="shared" si="2"/>
        <v>1098121.2473207107</v>
      </c>
      <c r="BO5" s="2">
        <f t="shared" si="2"/>
        <v>1093635.3634306642</v>
      </c>
      <c r="BP5" s="2">
        <f t="shared" si="2"/>
        <v>1088149.4795406177</v>
      </c>
      <c r="BQ5" s="2">
        <f t="shared" si="2"/>
        <v>1083484.742006578</v>
      </c>
      <c r="BR5" s="2">
        <f t="shared" si="2"/>
        <v>1077820.0044725384</v>
      </c>
      <c r="BS5" s="2">
        <f t="shared" si="2"/>
        <v>1073004.8320861193</v>
      </c>
      <c r="BT5" s="2">
        <f t="shared" si="2"/>
        <v>1069036.5807875092</v>
      </c>
      <c r="BU5" s="2">
        <f t="shared" si="2"/>
        <v>1064068.3294888991</v>
      </c>
      <c r="BV5" s="2">
        <f t="shared" ref="BV5:BW5" si="3" xml:space="preserve"> BU5 + BU6</f>
        <v>1059965.106347586</v>
      </c>
      <c r="BW5" s="2">
        <f t="shared" si="3"/>
        <v>1054861.883206273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-146868.22923190449</v>
      </c>
      <c r="E6" t="s">
        <v>23</v>
      </c>
      <c r="F6" t="s">
        <v>112</v>
      </c>
      <c r="G6" s="13" t="s">
        <v>25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-533942.86996490357</v>
      </c>
      <c r="S6" s="2">
        <f t="shared" si="4"/>
        <v>-504959.54123155994</v>
      </c>
      <c r="T6" s="2">
        <f t="shared" si="4"/>
        <v>-454705.97911980876</v>
      </c>
      <c r="U6" s="2">
        <f t="shared" si="4"/>
        <v>-404370.21675289783</v>
      </c>
      <c r="V6" s="2">
        <f t="shared" si="4"/>
        <v>-357283.62435400952</v>
      </c>
      <c r="W6" s="2">
        <f t="shared" si="4"/>
        <v>-312711.22728762601</v>
      </c>
      <c r="X6" s="2">
        <f t="shared" si="4"/>
        <v>-283357.25999011309</v>
      </c>
      <c r="Y6" s="2">
        <f t="shared" si="4"/>
        <v>-247344.61146825505</v>
      </c>
      <c r="Z6" s="2">
        <f t="shared" si="4"/>
        <v>-216685.14129881014</v>
      </c>
      <c r="AA6" s="2">
        <f t="shared" si="4"/>
        <v>-187123.65203556989</v>
      </c>
      <c r="AB6" s="2">
        <f t="shared" si="4"/>
        <v>-159380.35064248496</v>
      </c>
      <c r="AC6" s="2">
        <f t="shared" si="4"/>
        <v>-135072.30760367133</v>
      </c>
      <c r="AD6" s="2">
        <f t="shared" si="4"/>
        <v>-114725.62273078808</v>
      </c>
      <c r="AE6" s="2">
        <f t="shared" si="4"/>
        <v>-96358.669281838811</v>
      </c>
      <c r="AF6" s="2">
        <f t="shared" si="4"/>
        <v>-78044.654683860252</v>
      </c>
      <c r="AG6" s="2">
        <f t="shared" si="4"/>
        <v>-64483.266726306523</v>
      </c>
      <c r="AH6" s="2">
        <f t="shared" si="4"/>
        <v>-53216.356832136633</v>
      </c>
      <c r="AI6" s="2">
        <f t="shared" si="4"/>
        <v>-43666.980569448555</v>
      </c>
      <c r="AJ6" s="2">
        <f t="shared" si="4"/>
        <v>-34212.696888761129</v>
      </c>
      <c r="AK6" s="2">
        <f t="shared" si="4"/>
        <v>-28236.198088056408</v>
      </c>
      <c r="AL6" s="2">
        <f t="shared" si="4"/>
        <v>-23999.992962582386</v>
      </c>
      <c r="AM6" s="2">
        <f t="shared" si="4"/>
        <v>-19842.107130033546</v>
      </c>
      <c r="AN6" s="2">
        <f t="shared" si="4"/>
        <v>-17395.92125324544</v>
      </c>
      <c r="AO6" s="2">
        <f t="shared" si="4"/>
        <v>-16619.673776905984</v>
      </c>
      <c r="AP6" s="2">
        <f t="shared" si="4"/>
        <v>-13987.447017309256</v>
      </c>
      <c r="AQ6" s="2">
        <f t="shared" si="4"/>
        <v>-14778.569304422475</v>
      </c>
      <c r="AR6" s="2">
        <f t="shared" si="4"/>
        <v>-13943.69021325733</v>
      </c>
      <c r="AS6" s="2">
        <f t="shared" si="4"/>
        <v>-13055.497443898232</v>
      </c>
      <c r="AT6" s="2">
        <f t="shared" si="4"/>
        <v>40859.352164557553</v>
      </c>
      <c r="AU6" s="2">
        <f t="shared" si="4"/>
        <v>29125.867201326531</v>
      </c>
      <c r="AV6" s="2">
        <f t="shared" si="4"/>
        <v>20802.131563205738</v>
      </c>
      <c r="AW6" s="2">
        <f t="shared" si="4"/>
        <v>14369.593897376442</v>
      </c>
      <c r="AX6" s="2">
        <f t="shared" si="4"/>
        <v>11581.520785404602</v>
      </c>
      <c r="AY6" s="2">
        <f t="shared" si="4"/>
        <v>6980.8196885735961</v>
      </c>
      <c r="AZ6" s="2">
        <f t="shared" si="4"/>
        <v>4209.6299657739</v>
      </c>
      <c r="BA6" s="2">
        <f t="shared" si="4"/>
        <v>1308.9564697543392</v>
      </c>
      <c r="BB6" s="2">
        <f t="shared" si="4"/>
        <v>308.9564697543392</v>
      </c>
      <c r="BC6" s="2">
        <f t="shared" si="4"/>
        <v>-691.0435302456608</v>
      </c>
      <c r="BD6" s="2">
        <f t="shared" si="4"/>
        <v>-1691.0435302456608</v>
      </c>
      <c r="BE6" s="2">
        <f t="shared" si="4"/>
        <v>-2691.0435302456608</v>
      </c>
      <c r="BF6" s="2">
        <f t="shared" si="4"/>
        <v>-3691.0435302456608</v>
      </c>
      <c r="BG6" s="2">
        <f t="shared" si="4"/>
        <v>-4691.0435302456608</v>
      </c>
      <c r="BH6" s="2">
        <f t="shared" si="4"/>
        <v>-3914.0174612043193</v>
      </c>
      <c r="BI6" s="2">
        <f t="shared" si="4"/>
        <v>-4914.0174612043193</v>
      </c>
      <c r="BJ6" s="2">
        <f t="shared" si="4"/>
        <v>-4019.1803114264039</v>
      </c>
      <c r="BK6" s="2">
        <f t="shared" si="4"/>
        <v>-3279.7811733949929</v>
      </c>
      <c r="BL6" s="2">
        <f t="shared" si="4"/>
        <v>-4279.7811733949929</v>
      </c>
      <c r="BM6" s="2">
        <f t="shared" si="4"/>
        <v>-5279.7811733949929</v>
      </c>
      <c r="BN6" s="2">
        <f t="shared" si="4"/>
        <v>-4485.8838900465053</v>
      </c>
      <c r="BO6" s="2">
        <f t="shared" si="4"/>
        <v>-5485.8838900465053</v>
      </c>
      <c r="BP6" s="2">
        <f t="shared" si="4"/>
        <v>-4664.7375340396538</v>
      </c>
      <c r="BQ6" s="2">
        <f t="shared" si="4"/>
        <v>-5664.7375340396538</v>
      </c>
      <c r="BR6" s="2">
        <f t="shared" si="4"/>
        <v>-4815.1723864191445</v>
      </c>
      <c r="BS6" s="2">
        <f t="shared" si="4"/>
        <v>-3968.2512986102374</v>
      </c>
      <c r="BT6" s="2">
        <f t="shared" si="4"/>
        <v>-4968.2512986102374</v>
      </c>
      <c r="BU6" s="2">
        <f t="shared" si="4"/>
        <v>-4103.2231413130648</v>
      </c>
      <c r="BV6" s="2">
        <f t="shared" ref="BV6:BW6" si="5" xml:space="preserve"> SUM(BV13:BV18) - SUM(BV19:BV21)</f>
        <v>-5103.2231413130648</v>
      </c>
      <c r="BW6" s="2">
        <f t="shared" si="5"/>
        <v>-6103.2231413130648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75000</v>
      </c>
      <c r="E9" t="s">
        <v>23</v>
      </c>
      <c r="F9" t="s">
        <v>29</v>
      </c>
      <c r="G9" s="13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75" ht="15">
      <c r="A10" s="10"/>
      <c r="B10" s="10" t="s">
        <v>31</v>
      </c>
      <c r="C10">
        <v>2010</v>
      </c>
      <c r="D10" s="2">
        <v>12000</v>
      </c>
      <c r="E10" t="s">
        <v>23</v>
      </c>
      <c r="F10" t="s">
        <v>29</v>
      </c>
      <c r="G10" s="13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75" ht="15">
      <c r="A11" s="10"/>
      <c r="B11" s="10" t="s">
        <v>32</v>
      </c>
      <c r="C11">
        <v>2010</v>
      </c>
      <c r="D11" s="2">
        <v>25</v>
      </c>
      <c r="E11" t="s">
        <v>23</v>
      </c>
      <c r="F11" t="s">
        <v>29</v>
      </c>
      <c r="G11" s="13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300000</v>
      </c>
      <c r="S11" s="2">
        <v>300000</v>
      </c>
      <c r="T11" s="2">
        <v>300000</v>
      </c>
      <c r="U11" s="2">
        <v>300000</v>
      </c>
      <c r="V11" s="2">
        <v>300000</v>
      </c>
      <c r="W11" s="2">
        <v>300000</v>
      </c>
      <c r="X11" s="2">
        <v>300000</v>
      </c>
      <c r="Y11" s="2">
        <v>300000</v>
      </c>
      <c r="Z11" s="2">
        <v>300000</v>
      </c>
      <c r="AA11" s="2">
        <v>300000</v>
      </c>
      <c r="AB11" s="2">
        <v>300000</v>
      </c>
      <c r="AC11" s="2">
        <v>300000</v>
      </c>
      <c r="AD11" s="2">
        <v>300000</v>
      </c>
      <c r="AE11" s="2">
        <v>300000</v>
      </c>
      <c r="AF11" s="2">
        <v>300000</v>
      </c>
      <c r="AG11" s="2">
        <v>300000</v>
      </c>
      <c r="AH11" s="2">
        <v>300000</v>
      </c>
      <c r="AI11" s="2">
        <v>300000</v>
      </c>
      <c r="AJ11" s="2">
        <v>300000</v>
      </c>
      <c r="AK11" s="2">
        <v>300000</v>
      </c>
      <c r="AL11" s="2">
        <v>300000</v>
      </c>
      <c r="AM11" s="2">
        <v>300000</v>
      </c>
      <c r="AN11" s="2">
        <v>300000</v>
      </c>
      <c r="AO11" s="2">
        <v>300000</v>
      </c>
      <c r="AP11" s="2">
        <v>300000</v>
      </c>
      <c r="AQ11" s="2">
        <v>300000</v>
      </c>
      <c r="AR11" s="2">
        <v>300000</v>
      </c>
      <c r="AS11" s="2">
        <v>300000</v>
      </c>
      <c r="AT11" s="2">
        <v>300000</v>
      </c>
      <c r="AU11" s="2">
        <v>300000</v>
      </c>
      <c r="AV11" s="2">
        <v>300000</v>
      </c>
      <c r="AW11" s="2">
        <v>300000</v>
      </c>
      <c r="AX11" s="2">
        <v>300000</v>
      </c>
      <c r="AY11" s="2">
        <v>300000</v>
      </c>
      <c r="AZ11" s="2">
        <v>300000</v>
      </c>
      <c r="BA11" s="2">
        <v>300000</v>
      </c>
      <c r="BB11" s="2">
        <v>300000</v>
      </c>
      <c r="BC11" s="2">
        <v>300000</v>
      </c>
      <c r="BD11" s="2">
        <v>300000</v>
      </c>
      <c r="BE11" s="2">
        <v>300000</v>
      </c>
      <c r="BF11" s="2">
        <v>300000</v>
      </c>
      <c r="BG11" s="2">
        <v>300000</v>
      </c>
      <c r="BH11" s="2">
        <v>300000</v>
      </c>
      <c r="BI11" s="2">
        <v>300000</v>
      </c>
      <c r="BJ11" s="2">
        <v>300000</v>
      </c>
      <c r="BK11" s="2">
        <v>300000</v>
      </c>
      <c r="BL11" s="2">
        <v>300000</v>
      </c>
      <c r="BM11" s="2">
        <v>300000</v>
      </c>
      <c r="BN11" s="2">
        <v>300000</v>
      </c>
      <c r="BO11" s="2">
        <v>300000</v>
      </c>
      <c r="BP11" s="2">
        <v>300000</v>
      </c>
      <c r="BQ11" s="2">
        <v>300000</v>
      </c>
      <c r="BR11" s="2">
        <v>300000</v>
      </c>
      <c r="BS11" s="2">
        <v>300000</v>
      </c>
      <c r="BT11" s="2">
        <v>300000</v>
      </c>
      <c r="BU11" s="2">
        <v>300000</v>
      </c>
      <c r="BV11" s="2">
        <v>300000</v>
      </c>
      <c r="BW11" s="2">
        <v>300000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2" si="10" xml:space="preserve"> $D12</f>
        <v>1</v>
      </c>
      <c r="J12" s="5">
        <f t="shared" si="10"/>
        <v>1</v>
      </c>
      <c r="K12" s="5">
        <f t="shared" si="10"/>
        <v>1</v>
      </c>
      <c r="L12" s="5">
        <f t="shared" si="10"/>
        <v>1</v>
      </c>
      <c r="M12" s="5">
        <f t="shared" si="10"/>
        <v>1</v>
      </c>
      <c r="N12" s="5">
        <f t="shared" si="10"/>
        <v>1</v>
      </c>
      <c r="O12" s="5">
        <f t="shared" si="10"/>
        <v>1</v>
      </c>
      <c r="P12" s="5">
        <f t="shared" si="10"/>
        <v>1</v>
      </c>
      <c r="Q12" s="5">
        <f t="shared" si="10"/>
        <v>1</v>
      </c>
      <c r="R12" s="5">
        <f t="shared" si="10"/>
        <v>1</v>
      </c>
      <c r="S12" s="5">
        <f t="shared" si="10"/>
        <v>1</v>
      </c>
      <c r="T12" s="5">
        <f t="shared" si="10"/>
        <v>1</v>
      </c>
      <c r="U12" s="5">
        <f t="shared" si="10"/>
        <v>1</v>
      </c>
      <c r="V12" s="5">
        <f t="shared" si="10"/>
        <v>1</v>
      </c>
      <c r="W12" s="5">
        <f t="shared" si="10"/>
        <v>1</v>
      </c>
      <c r="X12" s="5">
        <f t="shared" si="10"/>
        <v>1</v>
      </c>
      <c r="Y12" s="5">
        <f t="shared" si="10"/>
        <v>1</v>
      </c>
      <c r="Z12" s="5">
        <f t="shared" si="10"/>
        <v>1</v>
      </c>
      <c r="AA12" s="5">
        <f t="shared" si="10"/>
        <v>1</v>
      </c>
      <c r="AB12" s="5">
        <f t="shared" si="10"/>
        <v>1</v>
      </c>
      <c r="AC12" s="5">
        <f t="shared" si="10"/>
        <v>1</v>
      </c>
      <c r="AD12" s="5">
        <f t="shared" si="10"/>
        <v>1</v>
      </c>
      <c r="AE12" s="5">
        <f t="shared" si="10"/>
        <v>1</v>
      </c>
      <c r="AF12" s="5">
        <f t="shared" si="10"/>
        <v>1</v>
      </c>
      <c r="AG12" s="5">
        <f t="shared" si="10"/>
        <v>1</v>
      </c>
      <c r="AH12" s="5">
        <f t="shared" si="10"/>
        <v>1</v>
      </c>
      <c r="AI12" s="5">
        <f t="shared" si="10"/>
        <v>1</v>
      </c>
      <c r="AJ12" s="5">
        <f t="shared" si="10"/>
        <v>1</v>
      </c>
      <c r="AK12" s="5">
        <f t="shared" si="10"/>
        <v>1</v>
      </c>
      <c r="AL12" s="5">
        <f t="shared" si="10"/>
        <v>1</v>
      </c>
      <c r="AM12" s="5">
        <f t="shared" si="10"/>
        <v>1</v>
      </c>
      <c r="AN12" s="5">
        <f t="shared" si="10"/>
        <v>1</v>
      </c>
      <c r="AO12" s="5">
        <f t="shared" si="10"/>
        <v>1</v>
      </c>
      <c r="AP12" s="5">
        <f t="shared" si="10"/>
        <v>1</v>
      </c>
      <c r="AQ12" s="5">
        <f t="shared" si="10"/>
        <v>1</v>
      </c>
      <c r="AR12" s="5">
        <f t="shared" si="10"/>
        <v>1</v>
      </c>
      <c r="AS12" s="5">
        <f t="shared" si="10"/>
        <v>1</v>
      </c>
      <c r="AT12" s="5">
        <f t="shared" si="10"/>
        <v>1</v>
      </c>
      <c r="AU12" s="5">
        <f t="shared" si="10"/>
        <v>1</v>
      </c>
      <c r="AV12" s="5">
        <f t="shared" si="10"/>
        <v>1</v>
      </c>
      <c r="AW12" s="5">
        <f t="shared" si="10"/>
        <v>1</v>
      </c>
      <c r="AX12" s="5">
        <f t="shared" si="10"/>
        <v>1</v>
      </c>
      <c r="AY12" s="5">
        <f t="shared" si="10"/>
        <v>1</v>
      </c>
      <c r="AZ12" s="5">
        <f t="shared" si="10"/>
        <v>1</v>
      </c>
      <c r="BA12" s="5">
        <f t="shared" si="10"/>
        <v>1</v>
      </c>
      <c r="BB12" s="5">
        <f t="shared" si="10"/>
        <v>1</v>
      </c>
      <c r="BC12" s="5">
        <f t="shared" si="10"/>
        <v>1</v>
      </c>
      <c r="BD12" s="5">
        <f t="shared" si="10"/>
        <v>1</v>
      </c>
      <c r="BE12" s="5">
        <f t="shared" si="10"/>
        <v>1</v>
      </c>
      <c r="BF12" s="5">
        <f t="shared" si="10"/>
        <v>1</v>
      </c>
      <c r="BG12" s="5">
        <f t="shared" si="10"/>
        <v>1</v>
      </c>
      <c r="BH12" s="5">
        <f t="shared" si="10"/>
        <v>1</v>
      </c>
      <c r="BI12" s="5">
        <f t="shared" si="10"/>
        <v>1</v>
      </c>
      <c r="BJ12" s="5">
        <f t="shared" si="10"/>
        <v>1</v>
      </c>
      <c r="BK12" s="5">
        <f t="shared" si="10"/>
        <v>1</v>
      </c>
      <c r="BL12" s="5">
        <f t="shared" si="10"/>
        <v>1</v>
      </c>
      <c r="BM12" s="5">
        <f t="shared" si="10"/>
        <v>1</v>
      </c>
      <c r="BN12" s="5">
        <f t="shared" si="10"/>
        <v>1</v>
      </c>
      <c r="BO12" s="5">
        <f t="shared" si="10"/>
        <v>1</v>
      </c>
      <c r="BP12" s="5">
        <f t="shared" si="10"/>
        <v>1</v>
      </c>
      <c r="BQ12" s="5">
        <f t="shared" si="10"/>
        <v>1</v>
      </c>
      <c r="BR12" s="5">
        <f t="shared" si="10"/>
        <v>1</v>
      </c>
      <c r="BS12" s="5">
        <f t="shared" si="10"/>
        <v>1</v>
      </c>
      <c r="BT12" s="5">
        <f t="shared" si="10"/>
        <v>1</v>
      </c>
      <c r="BU12" s="5">
        <f t="shared" ref="BU12:BW12" si="11" xml:space="preserve"> $D12</f>
        <v>1</v>
      </c>
      <c r="BV12" s="5">
        <f t="shared" si="11"/>
        <v>1</v>
      </c>
      <c r="BW12" s="5">
        <f t="shared" si="11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80282</v>
      </c>
      <c r="E13" t="s">
        <v>23</v>
      </c>
      <c r="F13" t="s">
        <v>29</v>
      </c>
      <c r="G13" s="13" t="s">
        <v>36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603518</v>
      </c>
      <c r="S14" s="2">
        <f t="shared" si="12"/>
        <v>585018</v>
      </c>
      <c r="T14" s="2">
        <f t="shared" si="12"/>
        <v>581518</v>
      </c>
      <c r="U14" s="2">
        <f t="shared" si="12"/>
        <v>578018</v>
      </c>
      <c r="V14" s="2">
        <f t="shared" si="12"/>
        <v>572018</v>
      </c>
      <c r="W14" s="2">
        <f t="shared" si="12"/>
        <v>566018</v>
      </c>
      <c r="X14" s="2">
        <f t="shared" si="12"/>
        <v>560018</v>
      </c>
      <c r="Y14" s="2">
        <f t="shared" si="12"/>
        <v>559018</v>
      </c>
      <c r="Z14" s="2">
        <f t="shared" si="12"/>
        <v>558018</v>
      </c>
      <c r="AA14" s="2">
        <f t="shared" si="12"/>
        <v>557018</v>
      </c>
      <c r="AB14" s="2">
        <f t="shared" si="12"/>
        <v>556018</v>
      </c>
      <c r="AC14" s="2">
        <f t="shared" si="12"/>
        <v>555018</v>
      </c>
      <c r="AD14" s="2">
        <f t="shared" si="12"/>
        <v>554018</v>
      </c>
      <c r="AE14" s="2">
        <f t="shared" si="12"/>
        <v>553018</v>
      </c>
      <c r="AF14" s="2">
        <f t="shared" si="12"/>
        <v>552018</v>
      </c>
      <c r="AG14" s="2">
        <f t="shared" si="12"/>
        <v>551018</v>
      </c>
      <c r="AH14" s="2">
        <f t="shared" si="12"/>
        <v>550018</v>
      </c>
      <c r="AI14" s="2">
        <f t="shared" si="12"/>
        <v>549018</v>
      </c>
      <c r="AJ14" s="2">
        <f t="shared" si="12"/>
        <v>548018</v>
      </c>
      <c r="AK14" s="2">
        <f t="shared" si="12"/>
        <v>547018</v>
      </c>
      <c r="AL14" s="2">
        <f t="shared" si="12"/>
        <v>546018</v>
      </c>
      <c r="AM14" s="2">
        <f t="shared" si="12"/>
        <v>545018</v>
      </c>
      <c r="AN14" s="2">
        <f t="shared" si="12"/>
        <v>544018</v>
      </c>
      <c r="AO14" s="2">
        <f t="shared" si="12"/>
        <v>543018</v>
      </c>
      <c r="AP14" s="2">
        <f t="shared" si="12"/>
        <v>542018</v>
      </c>
      <c r="AQ14" s="2">
        <f t="shared" si="12"/>
        <v>541018</v>
      </c>
      <c r="AR14" s="2">
        <f t="shared" si="12"/>
        <v>540018</v>
      </c>
      <c r="AS14" s="2">
        <f t="shared" si="12"/>
        <v>539018</v>
      </c>
      <c r="AT14" s="2">
        <f t="shared" si="12"/>
        <v>591018</v>
      </c>
      <c r="AU14" s="2">
        <f t="shared" si="12"/>
        <v>590018</v>
      </c>
      <c r="AV14" s="2">
        <f t="shared" si="12"/>
        <v>589018</v>
      </c>
      <c r="AW14" s="2">
        <f t="shared" si="12"/>
        <v>588018</v>
      </c>
      <c r="AX14" s="2">
        <f t="shared" si="12"/>
        <v>587018</v>
      </c>
      <c r="AY14" s="2">
        <f t="shared" si="12"/>
        <v>586018</v>
      </c>
      <c r="AZ14" s="2">
        <f t="shared" si="12"/>
        <v>585018</v>
      </c>
      <c r="BA14" s="2">
        <f t="shared" si="12"/>
        <v>584018</v>
      </c>
      <c r="BB14" s="2">
        <f t="shared" si="12"/>
        <v>583018</v>
      </c>
      <c r="BC14" s="2">
        <f t="shared" si="12"/>
        <v>582018</v>
      </c>
      <c r="BD14" s="2">
        <f t="shared" si="12"/>
        <v>581018</v>
      </c>
      <c r="BE14" s="2">
        <f t="shared" si="12"/>
        <v>580018</v>
      </c>
      <c r="BF14" s="2">
        <f t="shared" si="12"/>
        <v>579018</v>
      </c>
      <c r="BG14" s="2">
        <f t="shared" si="12"/>
        <v>578018</v>
      </c>
      <c r="BH14" s="2">
        <f t="shared" si="12"/>
        <v>577018</v>
      </c>
      <c r="BI14" s="2">
        <f t="shared" si="12"/>
        <v>576018</v>
      </c>
      <c r="BJ14" s="2">
        <f t="shared" si="12"/>
        <v>575018</v>
      </c>
      <c r="BK14" s="2">
        <f t="shared" si="12"/>
        <v>574018</v>
      </c>
      <c r="BL14" s="2">
        <f t="shared" si="12"/>
        <v>573018</v>
      </c>
      <c r="BM14" s="2">
        <f t="shared" si="12"/>
        <v>572018</v>
      </c>
      <c r="BN14" s="2">
        <f t="shared" si="12"/>
        <v>571018</v>
      </c>
      <c r="BO14" s="2">
        <f t="shared" si="12"/>
        <v>570018</v>
      </c>
      <c r="BP14" s="2">
        <f t="shared" si="12"/>
        <v>569018</v>
      </c>
      <c r="BQ14" s="2">
        <f t="shared" si="12"/>
        <v>568018</v>
      </c>
      <c r="BR14" s="2">
        <f t="shared" si="12"/>
        <v>567018</v>
      </c>
      <c r="BS14" s="2">
        <f t="shared" si="12"/>
        <v>566018</v>
      </c>
      <c r="BT14" s="2">
        <f t="shared" si="12"/>
        <v>565018</v>
      </c>
      <c r="BU14" s="2">
        <f t="shared" si="12"/>
        <v>564018</v>
      </c>
      <c r="BV14" s="2">
        <f t="shared" ref="BV14:BW14" si="13">$D14 - BV12*SUM(BV7:BV11)</f>
        <v>563018</v>
      </c>
      <c r="BW14" s="2">
        <f t="shared" si="13"/>
        <v>562018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31359.42666666667</v>
      </c>
      <c r="T15" s="2">
        <f t="shared" si="15"/>
        <v>30088.44666666667</v>
      </c>
      <c r="U15" s="2">
        <f t="shared" si="15"/>
        <v>28651.866666666669</v>
      </c>
      <c r="V15" s="2">
        <f t="shared" si="15"/>
        <v>27347.000000000004</v>
      </c>
      <c r="W15" s="2">
        <f t="shared" si="15"/>
        <v>26203.440000000002</v>
      </c>
      <c r="X15" s="2">
        <f t="shared" si="15"/>
        <v>25366.853333333336</v>
      </c>
      <c r="Y15" s="2">
        <f t="shared" si="15"/>
        <v>24564.000000000004</v>
      </c>
      <c r="Z15" s="2">
        <f t="shared" si="15"/>
        <v>23893.933333333334</v>
      </c>
      <c r="AA15" s="2">
        <f t="shared" si="15"/>
        <v>23229.54</v>
      </c>
      <c r="AB15" s="2">
        <f t="shared" si="15"/>
        <v>22595.200000000001</v>
      </c>
      <c r="AC15" s="2">
        <f t="shared" si="15"/>
        <v>22045.193333333336</v>
      </c>
      <c r="AD15" s="2">
        <f t="shared" si="15"/>
        <v>21600.680000000004</v>
      </c>
      <c r="AE15" s="2">
        <f t="shared" si="15"/>
        <v>21201.093333333334</v>
      </c>
      <c r="AF15" s="2">
        <f t="shared" si="15"/>
        <v>20784.793333333335</v>
      </c>
      <c r="AG15" s="2">
        <f t="shared" si="15"/>
        <v>20509.713333333337</v>
      </c>
      <c r="AH15" s="2">
        <f t="shared" si="15"/>
        <v>20231.72</v>
      </c>
      <c r="AI15" s="2">
        <f t="shared" si="15"/>
        <v>20004.480000000003</v>
      </c>
      <c r="AJ15" s="2">
        <f t="shared" si="15"/>
        <v>19773.713333333337</v>
      </c>
      <c r="AK15" s="2">
        <f t="shared" si="15"/>
        <v>19655.953333333335</v>
      </c>
      <c r="AL15" s="2">
        <f t="shared" si="15"/>
        <v>19534.820000000003</v>
      </c>
      <c r="AM15" s="2">
        <f t="shared" si="15"/>
        <v>19414.760000000002</v>
      </c>
      <c r="AN15" s="2">
        <f t="shared" si="15"/>
        <v>19295.466666666667</v>
      </c>
      <c r="AO15" s="2">
        <f t="shared" si="15"/>
        <v>19233.980000000003</v>
      </c>
      <c r="AP15" s="2">
        <f t="shared" si="15"/>
        <v>19108.24666666667</v>
      </c>
      <c r="AQ15" s="2">
        <f t="shared" si="15"/>
        <v>19044.000000000004</v>
      </c>
      <c r="AR15" s="2">
        <f t="shared" si="15"/>
        <v>18980.673333333336</v>
      </c>
      <c r="AS15" s="2">
        <f t="shared" si="15"/>
        <v>18915.506666666668</v>
      </c>
      <c r="AT15" s="2">
        <f t="shared" si="15"/>
        <v>18849.420000000002</v>
      </c>
      <c r="AU15" s="2">
        <f t="shared" si="15"/>
        <v>19044.000000000004</v>
      </c>
      <c r="AV15" s="2">
        <f t="shared" si="15"/>
        <v>19233.980000000003</v>
      </c>
      <c r="AW15" s="2">
        <f t="shared" si="15"/>
        <v>19295.466666666667</v>
      </c>
      <c r="AX15" s="2">
        <f t="shared" si="15"/>
        <v>19356.033333333336</v>
      </c>
      <c r="AY15" s="2">
        <f t="shared" si="15"/>
        <v>19414.760000000002</v>
      </c>
      <c r="AZ15" s="2">
        <f t="shared" si="15"/>
        <v>19474.560000000001</v>
      </c>
      <c r="BA15" s="2">
        <f t="shared" si="15"/>
        <v>19474.560000000001</v>
      </c>
      <c r="BB15" s="2">
        <f t="shared" si="15"/>
        <v>19474.560000000001</v>
      </c>
      <c r="BC15" s="2">
        <f t="shared" si="15"/>
        <v>19474.560000000001</v>
      </c>
      <c r="BD15" s="2">
        <f t="shared" si="15"/>
        <v>19474.560000000001</v>
      </c>
      <c r="BE15" s="2">
        <f t="shared" si="15"/>
        <v>19474.560000000001</v>
      </c>
      <c r="BF15" s="2">
        <f t="shared" si="15"/>
        <v>19474.560000000001</v>
      </c>
      <c r="BG15" s="2">
        <f t="shared" si="15"/>
        <v>19474.560000000001</v>
      </c>
      <c r="BH15" s="2">
        <f t="shared" si="15"/>
        <v>19414.760000000002</v>
      </c>
      <c r="BI15" s="2">
        <f t="shared" si="15"/>
        <v>19414.760000000002</v>
      </c>
      <c r="BJ15" s="2">
        <f t="shared" si="15"/>
        <v>19414.760000000002</v>
      </c>
      <c r="BK15" s="2">
        <f t="shared" si="15"/>
        <v>19356.033333333336</v>
      </c>
      <c r="BL15" s="2">
        <f t="shared" si="15"/>
        <v>19356.033333333336</v>
      </c>
      <c r="BM15" s="2">
        <f t="shared" si="15"/>
        <v>19356.033333333336</v>
      </c>
      <c r="BN15" s="2">
        <f t="shared" si="15"/>
        <v>19295.466666666667</v>
      </c>
      <c r="BO15" s="2">
        <f t="shared" si="15"/>
        <v>19295.466666666667</v>
      </c>
      <c r="BP15" s="2">
        <f t="shared" si="15"/>
        <v>19233.980000000003</v>
      </c>
      <c r="BQ15" s="2">
        <f t="shared" si="15"/>
        <v>19233.980000000003</v>
      </c>
      <c r="BR15" s="2">
        <f t="shared" si="15"/>
        <v>19233.980000000003</v>
      </c>
      <c r="BS15" s="2">
        <f t="shared" si="15"/>
        <v>19171.420000000002</v>
      </c>
      <c r="BT15" s="2">
        <f t="shared" si="15"/>
        <v>19171.420000000002</v>
      </c>
      <c r="BU15" s="2">
        <f t="shared" si="15"/>
        <v>19108.24666666667</v>
      </c>
      <c r="BV15" s="2">
        <f t="shared" si="15"/>
        <v>19108.24666666667</v>
      </c>
      <c r="BW15" s="2">
        <f t="shared" si="15"/>
        <v>19108.24666666667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9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9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f t="shared" si="17"/>
        <v>0</v>
      </c>
      <c r="AC17" s="2">
        <f t="shared" si="17"/>
        <v>0</v>
      </c>
      <c r="AD17" s="2">
        <f t="shared" si="17"/>
        <v>0</v>
      </c>
      <c r="AE17" s="2">
        <f t="shared" si="17"/>
        <v>0</v>
      </c>
      <c r="AF17" s="2">
        <f t="shared" si="17"/>
        <v>0</v>
      </c>
      <c r="AG17" s="2">
        <f t="shared" si="17"/>
        <v>0</v>
      </c>
      <c r="AH17" s="2">
        <f t="shared" si="17"/>
        <v>0</v>
      </c>
      <c r="AI17" s="2">
        <f t="shared" si="17"/>
        <v>0</v>
      </c>
      <c r="AJ17" s="2">
        <f t="shared" si="17"/>
        <v>0</v>
      </c>
      <c r="AK17" s="2">
        <f t="shared" si="17"/>
        <v>0</v>
      </c>
      <c r="AL17" s="2">
        <f t="shared" si="17"/>
        <v>0</v>
      </c>
      <c r="AM17" s="2">
        <f t="shared" si="17"/>
        <v>0</v>
      </c>
      <c r="AN17" s="2">
        <f t="shared" si="17"/>
        <v>0</v>
      </c>
      <c r="AO17" s="2">
        <f t="shared" si="17"/>
        <v>0</v>
      </c>
      <c r="AP17" s="2">
        <f t="shared" si="17"/>
        <v>0</v>
      </c>
      <c r="AQ17" s="2">
        <f t="shared" si="17"/>
        <v>0</v>
      </c>
      <c r="AR17" s="2">
        <f t="shared" si="17"/>
        <v>0</v>
      </c>
      <c r="AS17" s="2">
        <f t="shared" si="17"/>
        <v>0</v>
      </c>
      <c r="AT17" s="2">
        <f t="shared" si="17"/>
        <v>0</v>
      </c>
      <c r="AU17" s="2">
        <f t="shared" si="17"/>
        <v>0</v>
      </c>
      <c r="AV17" s="2">
        <f t="shared" si="17"/>
        <v>0</v>
      </c>
      <c r="AW17" s="2">
        <f t="shared" si="17"/>
        <v>0</v>
      </c>
      <c r="AX17" s="2">
        <f t="shared" si="17"/>
        <v>0</v>
      </c>
      <c r="AY17" s="2">
        <f t="shared" si="17"/>
        <v>0</v>
      </c>
      <c r="AZ17" s="2">
        <f t="shared" si="17"/>
        <v>0</v>
      </c>
      <c r="BA17" s="2">
        <f t="shared" si="17"/>
        <v>0</v>
      </c>
      <c r="BB17" s="2">
        <f t="shared" si="17"/>
        <v>0</v>
      </c>
      <c r="BC17" s="2">
        <f t="shared" si="17"/>
        <v>0</v>
      </c>
      <c r="BD17" s="2">
        <f t="shared" si="17"/>
        <v>0</v>
      </c>
      <c r="BE17" s="2">
        <f t="shared" si="17"/>
        <v>0</v>
      </c>
      <c r="BF17" s="2">
        <f t="shared" si="17"/>
        <v>0</v>
      </c>
      <c r="BG17" s="2">
        <f t="shared" si="17"/>
        <v>0</v>
      </c>
      <c r="BH17" s="2">
        <f t="shared" si="17"/>
        <v>0</v>
      </c>
      <c r="BI17" s="2">
        <f t="shared" si="17"/>
        <v>0</v>
      </c>
      <c r="BJ17" s="2">
        <f t="shared" si="17"/>
        <v>0</v>
      </c>
      <c r="BK17" s="2">
        <f t="shared" si="17"/>
        <v>0</v>
      </c>
      <c r="BL17" s="2">
        <f t="shared" si="17"/>
        <v>0</v>
      </c>
      <c r="BM17" s="2">
        <f t="shared" si="17"/>
        <v>0</v>
      </c>
      <c r="BN17" s="2">
        <f t="shared" si="17"/>
        <v>0</v>
      </c>
      <c r="BO17" s="2">
        <f t="shared" si="17"/>
        <v>0</v>
      </c>
      <c r="BP17" s="2">
        <f t="shared" si="17"/>
        <v>0</v>
      </c>
      <c r="BQ17" s="2">
        <f t="shared" si="17"/>
        <v>0</v>
      </c>
      <c r="BR17" s="2">
        <f t="shared" si="17"/>
        <v>0</v>
      </c>
      <c r="BS17" s="2">
        <f t="shared" si="17"/>
        <v>0</v>
      </c>
      <c r="BT17" s="2">
        <f t="shared" si="17"/>
        <v>0</v>
      </c>
      <c r="BU17" s="2">
        <f t="shared" si="17"/>
        <v>0</v>
      </c>
      <c r="BV17" s="2">
        <f t="shared" si="17"/>
        <v>0</v>
      </c>
      <c r="BW17" s="2">
        <f t="shared" si="17"/>
        <v>0</v>
      </c>
    </row>
    <row r="18" spans="1:75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G18" s="13" t="s">
        <v>56</v>
      </c>
      <c r="H18" s="2">
        <f t="shared" ref="H18:W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f t="shared" si="18"/>
        <v>0</v>
      </c>
      <c r="S18" s="2">
        <f t="shared" si="18"/>
        <v>0</v>
      </c>
      <c r="T18" s="2">
        <f t="shared" si="18"/>
        <v>0</v>
      </c>
      <c r="U18" s="2">
        <f t="shared" si="18"/>
        <v>0</v>
      </c>
      <c r="V18" s="2">
        <f t="shared" si="18"/>
        <v>0</v>
      </c>
      <c r="W18" s="2">
        <f t="shared" si="18"/>
        <v>0</v>
      </c>
      <c r="X18" s="2">
        <f t="shared" si="16"/>
        <v>0</v>
      </c>
      <c r="Y18" s="2">
        <f t="shared" si="17"/>
        <v>0</v>
      </c>
      <c r="Z18" s="2">
        <f t="shared" si="17"/>
        <v>0</v>
      </c>
      <c r="AA18" s="2">
        <f t="shared" si="17"/>
        <v>0</v>
      </c>
      <c r="AB18" s="2">
        <f t="shared" si="17"/>
        <v>0</v>
      </c>
      <c r="AC18" s="2">
        <f t="shared" si="17"/>
        <v>0</v>
      </c>
      <c r="AD18" s="2">
        <f t="shared" si="17"/>
        <v>0</v>
      </c>
      <c r="AE18" s="2">
        <f t="shared" si="17"/>
        <v>0</v>
      </c>
      <c r="AF18" s="2">
        <f t="shared" si="17"/>
        <v>0</v>
      </c>
      <c r="AG18" s="2">
        <f t="shared" si="17"/>
        <v>0</v>
      </c>
      <c r="AH18" s="2">
        <f t="shared" si="17"/>
        <v>0</v>
      </c>
      <c r="AI18" s="2">
        <f t="shared" si="17"/>
        <v>0</v>
      </c>
      <c r="AJ18" s="2">
        <f t="shared" si="17"/>
        <v>0</v>
      </c>
      <c r="AK18" s="2">
        <f t="shared" si="17"/>
        <v>0</v>
      </c>
      <c r="AL18" s="2">
        <f t="shared" si="17"/>
        <v>0</v>
      </c>
      <c r="AM18" s="2">
        <f t="shared" si="17"/>
        <v>0</v>
      </c>
      <c r="AN18" s="2">
        <f t="shared" si="17"/>
        <v>0</v>
      </c>
      <c r="AO18" s="2">
        <f t="shared" si="17"/>
        <v>0</v>
      </c>
      <c r="AP18" s="2">
        <f t="shared" si="17"/>
        <v>0</v>
      </c>
      <c r="AQ18" s="2">
        <f t="shared" si="17"/>
        <v>0</v>
      </c>
      <c r="AR18" s="2">
        <f t="shared" si="17"/>
        <v>0</v>
      </c>
      <c r="AS18" s="2">
        <f t="shared" si="17"/>
        <v>0</v>
      </c>
      <c r="AT18" s="2">
        <f t="shared" si="17"/>
        <v>0</v>
      </c>
      <c r="AU18" s="2">
        <f t="shared" si="17"/>
        <v>0</v>
      </c>
      <c r="AV18" s="2">
        <f t="shared" si="17"/>
        <v>0</v>
      </c>
      <c r="AW18" s="2">
        <f t="shared" si="17"/>
        <v>0</v>
      </c>
      <c r="AX18" s="2">
        <f t="shared" si="17"/>
        <v>0</v>
      </c>
      <c r="AY18" s="2">
        <f t="shared" si="17"/>
        <v>0</v>
      </c>
      <c r="AZ18" s="2">
        <f t="shared" si="17"/>
        <v>0</v>
      </c>
      <c r="BA18" s="2">
        <f t="shared" si="17"/>
        <v>0</v>
      </c>
      <c r="BB18" s="2">
        <f t="shared" si="17"/>
        <v>0</v>
      </c>
      <c r="BC18" s="2">
        <f t="shared" si="17"/>
        <v>0</v>
      </c>
      <c r="BD18" s="2">
        <f t="shared" si="17"/>
        <v>0</v>
      </c>
      <c r="BE18" s="2">
        <f t="shared" si="17"/>
        <v>0</v>
      </c>
      <c r="BF18" s="2">
        <f t="shared" si="17"/>
        <v>0</v>
      </c>
      <c r="BG18" s="2">
        <f t="shared" si="17"/>
        <v>0</v>
      </c>
      <c r="BH18" s="2">
        <f t="shared" si="17"/>
        <v>0</v>
      </c>
      <c r="BI18" s="2">
        <f t="shared" si="17"/>
        <v>0</v>
      </c>
      <c r="BJ18" s="2">
        <f t="shared" si="17"/>
        <v>0</v>
      </c>
      <c r="BK18" s="2">
        <f t="shared" si="17"/>
        <v>0</v>
      </c>
      <c r="BL18" s="2">
        <f t="shared" si="17"/>
        <v>0</v>
      </c>
      <c r="BM18" s="2">
        <f t="shared" si="17"/>
        <v>0</v>
      </c>
      <c r="BN18" s="2">
        <f t="shared" si="17"/>
        <v>0</v>
      </c>
      <c r="BO18" s="2">
        <f t="shared" si="17"/>
        <v>0</v>
      </c>
      <c r="BP18" s="2">
        <f t="shared" si="17"/>
        <v>0</v>
      </c>
      <c r="BQ18" s="2">
        <f t="shared" si="17"/>
        <v>0</v>
      </c>
      <c r="BR18" s="2">
        <f t="shared" si="17"/>
        <v>0</v>
      </c>
      <c r="BS18" s="2">
        <f t="shared" si="17"/>
        <v>0</v>
      </c>
      <c r="BT18" s="2">
        <f t="shared" si="17"/>
        <v>0</v>
      </c>
      <c r="BU18" s="2">
        <f t="shared" si="17"/>
        <v>0</v>
      </c>
      <c r="BV18" s="2">
        <f t="shared" si="17"/>
        <v>0</v>
      </c>
      <c r="BW18" s="2">
        <f t="shared" si="17"/>
        <v>0</v>
      </c>
    </row>
    <row r="19" spans="1:75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G19" s="13" t="s">
        <v>59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f t="shared" si="18"/>
        <v>0</v>
      </c>
      <c r="S19" s="2">
        <f t="shared" si="18"/>
        <v>0</v>
      </c>
      <c r="T19" s="2">
        <f t="shared" si="18"/>
        <v>0</v>
      </c>
      <c r="U19" s="2">
        <f t="shared" si="18"/>
        <v>0</v>
      </c>
      <c r="V19" s="2">
        <f t="shared" si="18"/>
        <v>0</v>
      </c>
      <c r="W19" s="2">
        <f t="shared" si="18"/>
        <v>0</v>
      </c>
      <c r="X19" s="2">
        <f t="shared" si="16"/>
        <v>0</v>
      </c>
      <c r="Y19" s="2">
        <f t="shared" si="17"/>
        <v>0</v>
      </c>
      <c r="Z19" s="2">
        <f t="shared" si="17"/>
        <v>0</v>
      </c>
      <c r="AA19" s="2">
        <f t="shared" si="17"/>
        <v>0</v>
      </c>
      <c r="AB19" s="2">
        <f t="shared" si="17"/>
        <v>0</v>
      </c>
      <c r="AC19" s="2">
        <f t="shared" si="17"/>
        <v>0</v>
      </c>
      <c r="AD19" s="2">
        <f t="shared" si="17"/>
        <v>0</v>
      </c>
      <c r="AE19" s="2">
        <f t="shared" si="17"/>
        <v>0</v>
      </c>
      <c r="AF19" s="2">
        <f t="shared" si="17"/>
        <v>0</v>
      </c>
      <c r="AG19" s="2">
        <f t="shared" si="17"/>
        <v>0</v>
      </c>
      <c r="AH19" s="2">
        <f t="shared" si="17"/>
        <v>0</v>
      </c>
      <c r="AI19" s="2">
        <f t="shared" si="17"/>
        <v>0</v>
      </c>
      <c r="AJ19" s="2">
        <f t="shared" si="17"/>
        <v>0</v>
      </c>
      <c r="AK19" s="2">
        <f t="shared" si="17"/>
        <v>0</v>
      </c>
      <c r="AL19" s="2">
        <f t="shared" si="17"/>
        <v>0</v>
      </c>
      <c r="AM19" s="2">
        <f t="shared" si="17"/>
        <v>0</v>
      </c>
      <c r="AN19" s="2">
        <f t="shared" si="17"/>
        <v>0</v>
      </c>
      <c r="AO19" s="2">
        <f t="shared" si="17"/>
        <v>0</v>
      </c>
      <c r="AP19" s="2">
        <f t="shared" si="17"/>
        <v>0</v>
      </c>
      <c r="AQ19" s="2">
        <f t="shared" si="17"/>
        <v>0</v>
      </c>
      <c r="AR19" s="2">
        <f t="shared" si="17"/>
        <v>0</v>
      </c>
      <c r="AS19" s="2">
        <f t="shared" si="17"/>
        <v>0</v>
      </c>
      <c r="AT19" s="2">
        <f t="shared" si="17"/>
        <v>0</v>
      </c>
      <c r="AU19" s="2">
        <f t="shared" si="17"/>
        <v>0</v>
      </c>
      <c r="AV19" s="2">
        <f t="shared" si="17"/>
        <v>0</v>
      </c>
      <c r="AW19" s="2">
        <f t="shared" si="17"/>
        <v>0</v>
      </c>
      <c r="AX19" s="2">
        <f t="shared" si="17"/>
        <v>0</v>
      </c>
      <c r="AY19" s="2">
        <f t="shared" si="17"/>
        <v>0</v>
      </c>
      <c r="AZ19" s="2">
        <f t="shared" si="17"/>
        <v>0</v>
      </c>
      <c r="BA19" s="2">
        <f t="shared" si="17"/>
        <v>0</v>
      </c>
      <c r="BB19" s="2">
        <f t="shared" si="17"/>
        <v>0</v>
      </c>
      <c r="BC19" s="2">
        <f t="shared" si="17"/>
        <v>0</v>
      </c>
      <c r="BD19" s="2">
        <f t="shared" si="17"/>
        <v>0</v>
      </c>
      <c r="BE19" s="2">
        <f t="shared" si="17"/>
        <v>0</v>
      </c>
      <c r="BF19" s="2">
        <f t="shared" si="17"/>
        <v>0</v>
      </c>
      <c r="BG19" s="2">
        <f t="shared" si="17"/>
        <v>0</v>
      </c>
      <c r="BH19" s="2">
        <f t="shared" si="17"/>
        <v>0</v>
      </c>
      <c r="BI19" s="2">
        <f t="shared" si="17"/>
        <v>0</v>
      </c>
      <c r="BJ19" s="2">
        <f t="shared" si="17"/>
        <v>0</v>
      </c>
      <c r="BK19" s="2">
        <f t="shared" si="17"/>
        <v>0</v>
      </c>
      <c r="BL19" s="2">
        <f t="shared" si="17"/>
        <v>0</v>
      </c>
      <c r="BM19" s="2">
        <f t="shared" si="17"/>
        <v>0</v>
      </c>
      <c r="BN19" s="2">
        <f t="shared" si="17"/>
        <v>0</v>
      </c>
      <c r="BO19" s="2">
        <f t="shared" si="17"/>
        <v>0</v>
      </c>
      <c r="BP19" s="2">
        <f t="shared" si="17"/>
        <v>0</v>
      </c>
      <c r="BQ19" s="2">
        <f t="shared" si="17"/>
        <v>0</v>
      </c>
      <c r="BR19" s="2">
        <f t="shared" si="17"/>
        <v>0</v>
      </c>
      <c r="BS19" s="2">
        <f t="shared" si="17"/>
        <v>0</v>
      </c>
      <c r="BT19" s="2">
        <f t="shared" si="17"/>
        <v>0</v>
      </c>
      <c r="BU19" s="2">
        <f t="shared" si="17"/>
        <v>0</v>
      </c>
      <c r="BV19" s="2">
        <f t="shared" si="17"/>
        <v>0</v>
      </c>
      <c r="BW19" s="2">
        <f t="shared" si="17"/>
        <v>0</v>
      </c>
    </row>
    <row r="20" spans="1:75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1243144.7619050136</v>
      </c>
      <c r="K20" s="2">
        <f xml:space="preserve"> $D20 / 12 * K4 * LOOKUP(K$23,'Evaporation Rate Reduction'!$A4:$A64,'Evaporation Rate Reduction'!$C4:$C64)</f>
        <v>1235441.0672455025</v>
      </c>
      <c r="L20" s="2">
        <f xml:space="preserve"> $D20 / 12 * L4 * LOOKUP(L$23,'Evaporation Rate Reduction'!$A4:$A64,'Evaporation Rate Reduction'!$C4:$C64)</f>
        <v>1221661.2098018159</v>
      </c>
      <c r="M20" s="2">
        <f xml:space="preserve"> $D20 / 12 * M4 * LOOKUP(M$23,'Evaporation Rate Reduction'!$A4:$A64,'Evaporation Rate Reduction'!$C4:$C64)</f>
        <v>1209046.5460613959</v>
      </c>
      <c r="N20" s="2">
        <f xml:space="preserve"> $D20 / 12 * N4 * LOOKUP(N$23,'Evaporation Rate Reduction'!$A4:$A64,'Evaporation Rate Reduction'!$C4:$C64)</f>
        <v>1206237.7474156369</v>
      </c>
      <c r="O20" s="2">
        <f xml:space="preserve"> $D20 / 12 * O4 * LOOKUP(O$23,'Evaporation Rate Reduction'!$A4:$A64,'Evaporation Rate Reduction'!$C4:$C64)</f>
        <v>1204769.6376698262</v>
      </c>
      <c r="P20" s="2">
        <f xml:space="preserve"> $D20 / 12 * P4 * LOOKUP(P$23,'Evaporation Rate Reduction'!$A4:$A64,'Evaporation Rate Reduction'!$C4:$C64)</f>
        <v>1199137.0025646854</v>
      </c>
      <c r="Q20" s="2">
        <f xml:space="preserve"> $D20 / 12 * Q4 * LOOKUP(Q$23,'Evaporation Rate Reduction'!$A4:$A64,'Evaporation Rate Reduction'!$C4:$C64)</f>
        <v>1186448.9766530425</v>
      </c>
      <c r="R20" s="2">
        <f xml:space="preserve"> $D20 / 12 * R4 * LOOKUP(R$23,'Evaporation Rate Reduction'!$A4:$A64,'Evaporation Rate Reduction'!$C4:$C64)</f>
        <v>1166036.3832982369</v>
      </c>
      <c r="S20" s="2">
        <f xml:space="preserve"> $D20 / 12 * S4 * LOOKUP(S$23,'Evaporation Rate Reduction'!$A4:$A64,'Evaporation Rate Reduction'!$C4:$C64)</f>
        <v>1117336.9678982266</v>
      </c>
      <c r="T20" s="2">
        <f xml:space="preserve"> $D20 / 12 * T4 * LOOKUP(T$23,'Evaporation Rate Reduction'!$A4:$A64,'Evaporation Rate Reduction'!$C4:$C64)</f>
        <v>1062312.4257864754</v>
      </c>
      <c r="U20" s="2">
        <f xml:space="preserve"> $D20 / 12 * U4 * LOOKUP(U$23,'Evaporation Rate Reduction'!$A4:$A64,'Evaporation Rate Reduction'!$C4:$C64)</f>
        <v>1007040.0834195645</v>
      </c>
      <c r="V20" s="2">
        <f xml:space="preserve"> $D20 / 12 * V4 * LOOKUP(V$23,'Evaporation Rate Reduction'!$A4:$A64,'Evaporation Rate Reduction'!$C4:$C64)</f>
        <v>952648.62435400952</v>
      </c>
      <c r="W20" s="2">
        <f xml:space="preserve"> $D20 / 12 * W4 * LOOKUP(W$23,'Evaporation Rate Reduction'!$A4:$A64,'Evaporation Rate Reduction'!$C4:$C64)</f>
        <v>900932.66728762595</v>
      </c>
      <c r="X20" s="2">
        <f xml:space="preserve"> $D20 / 12 * X4 * LOOKUP(X$23,'Evaporation Rate Reduction'!$A4:$A64,'Evaporation Rate Reduction'!$C4:$C64)</f>
        <v>864742.11332344648</v>
      </c>
      <c r="Y20" s="2">
        <f xml:space="preserve"> $D20 / 12 * Y4 * LOOKUP(Y$23,'Evaporation Rate Reduction'!$A4:$A64,'Evaporation Rate Reduction'!$C4:$C64)</f>
        <v>826926.61146825505</v>
      </c>
      <c r="Z20" s="2">
        <f xml:space="preserve"> $D20 / 12 * Z4 * LOOKUP(Z$23,'Evaporation Rate Reduction'!$A4:$A64,'Evaporation Rate Reduction'!$C4:$C64)</f>
        <v>794597.07463214349</v>
      </c>
      <c r="AA20" s="2">
        <f xml:space="preserve"> $D20 / 12 * AA4 * LOOKUP(AA$23,'Evaporation Rate Reduction'!$A4:$A64,'Evaporation Rate Reduction'!$C4:$C64)</f>
        <v>763371.19203556993</v>
      </c>
      <c r="AB20" s="2">
        <f xml:space="preserve"> $D20 / 12 * AB4 * LOOKUP(AB$23,'Evaporation Rate Reduction'!$A4:$A64,'Evaporation Rate Reduction'!$C4:$C64)</f>
        <v>733993.55064248492</v>
      </c>
      <c r="AC20" s="2">
        <f xml:space="preserve"> $D20 / 12 * AC4 * LOOKUP(AC$23,'Evaporation Rate Reduction'!$A4:$A64,'Evaporation Rate Reduction'!$C4:$C64)</f>
        <v>708135.50093700469</v>
      </c>
      <c r="AD20" s="2">
        <f xml:space="preserve"> $D20 / 12 * AD4 * LOOKUP(AD$23,'Evaporation Rate Reduction'!$A4:$A64,'Evaporation Rate Reduction'!$C4:$C64)</f>
        <v>686344.30273078813</v>
      </c>
      <c r="AE20" s="2">
        <f xml:space="preserve"> $D20 / 12 * AE4 * LOOKUP(AE$23,'Evaporation Rate Reduction'!$A4:$A64,'Evaporation Rate Reduction'!$C4:$C64)</f>
        <v>666577.76261517219</v>
      </c>
      <c r="AF20" s="2">
        <f xml:space="preserve"> $D20 / 12 * AF4 * LOOKUP(AF$23,'Evaporation Rate Reduction'!$A4:$A64,'Evaporation Rate Reduction'!$C4:$C64)</f>
        <v>646847.44801719359</v>
      </c>
      <c r="AG20" s="2">
        <f xml:space="preserve"> $D20 / 12 * AG4 * LOOKUP(AG$23,'Evaporation Rate Reduction'!$A4:$A64,'Evaporation Rate Reduction'!$C4:$C64)</f>
        <v>632010.9800596399</v>
      </c>
      <c r="AH20" s="2">
        <f xml:space="preserve"> $D20 / 12 * AH4 * LOOKUP(AH$23,'Evaporation Rate Reduction'!$A4:$A64,'Evaporation Rate Reduction'!$C4:$C64)</f>
        <v>619466.0768321366</v>
      </c>
      <c r="AI20" s="2">
        <f xml:space="preserve"> $D20 / 12 * AI4 * LOOKUP(AI$23,'Evaporation Rate Reduction'!$A4:$A64,'Evaporation Rate Reduction'!$C4:$C64)</f>
        <v>608689.46056944854</v>
      </c>
      <c r="AJ20" s="2">
        <f xml:space="preserve"> $D20 / 12 * AJ4 * LOOKUP(AJ$23,'Evaporation Rate Reduction'!$A4:$A64,'Evaporation Rate Reduction'!$C4:$C64)</f>
        <v>598004.41022209451</v>
      </c>
      <c r="AK20" s="2">
        <f xml:space="preserve"> $D20 / 12 * AK4 * LOOKUP(AK$23,'Evaporation Rate Reduction'!$A4:$A64,'Evaporation Rate Reduction'!$C4:$C64)</f>
        <v>590910.15142138978</v>
      </c>
      <c r="AL20" s="2">
        <f xml:space="preserve"> $D20 / 12 * AL4 * LOOKUP(AL$23,'Evaporation Rate Reduction'!$A4:$A64,'Evaporation Rate Reduction'!$C4:$C64)</f>
        <v>585552.81296258233</v>
      </c>
      <c r="AM20" s="2">
        <f xml:space="preserve"> $D20 / 12 * AM4 * LOOKUP(AM$23,'Evaporation Rate Reduction'!$A4:$A64,'Evaporation Rate Reduction'!$C4:$C64)</f>
        <v>580274.86713003356</v>
      </c>
      <c r="AN20" s="2">
        <f xml:space="preserve"> $D20 / 12 * AN4 * LOOKUP(AN$23,'Evaporation Rate Reduction'!$A4:$A64,'Evaporation Rate Reduction'!$C4:$C64)</f>
        <v>576709.38791991211</v>
      </c>
      <c r="AO20" s="2">
        <f xml:space="preserve"> $D20 / 12 * AO4 * LOOKUP(AO$23,'Evaporation Rate Reduction'!$A4:$A64,'Evaporation Rate Reduction'!$C4:$C64)</f>
        <v>574871.65377690597</v>
      </c>
      <c r="AP20" s="2">
        <f xml:space="preserve"> $D20 / 12 * AP4 * LOOKUP(AP$23,'Evaporation Rate Reduction'!$A4:$A64,'Evaporation Rate Reduction'!$C4:$C64)</f>
        <v>571113.69368397596</v>
      </c>
      <c r="AQ20" s="2">
        <f xml:space="preserve"> $D20 / 12 * AQ4 * LOOKUP(AQ$23,'Evaporation Rate Reduction'!$A4:$A64,'Evaporation Rate Reduction'!$C4:$C64)</f>
        <v>570840.56930442248</v>
      </c>
      <c r="AR20" s="2">
        <f xml:space="preserve"> $D20 / 12 * AR4 * LOOKUP(AR$23,'Evaporation Rate Reduction'!$A4:$A64,'Evaporation Rate Reduction'!$C4:$C64)</f>
        <v>568942.36354659067</v>
      </c>
      <c r="AS20" s="2">
        <f xml:space="preserve"> $D20 / 12 * AS4 * LOOKUP(AS$23,'Evaporation Rate Reduction'!$A4:$A64,'Evaporation Rate Reduction'!$C4:$C64)</f>
        <v>566989.00411056494</v>
      </c>
      <c r="AT20" s="2">
        <f xml:space="preserve"> $D20 / 12 * AT4 * LOOKUP(AT$23,'Evaporation Rate Reduction'!$A4:$A64,'Evaporation Rate Reduction'!$C4:$C64)</f>
        <v>565008.06783544249</v>
      </c>
      <c r="AU20" s="2">
        <f xml:space="preserve"> $D20 / 12 * AU4 * LOOKUP(AU$23,'Evaporation Rate Reduction'!$A4:$A64,'Evaporation Rate Reduction'!$C4:$C64)</f>
        <v>575936.13279867347</v>
      </c>
      <c r="AV20" s="2">
        <f xml:space="preserve"> $D20 / 12 * AV4 * LOOKUP(AV$23,'Evaporation Rate Reduction'!$A4:$A64,'Evaporation Rate Reduction'!$C4:$C64)</f>
        <v>583449.84843679424</v>
      </c>
      <c r="AW20" s="2">
        <f xml:space="preserve"> $D20 / 12 * AW4 * LOOKUP(AW$23,'Evaporation Rate Reduction'!$A4:$A64,'Evaporation Rate Reduction'!$C4:$C64)</f>
        <v>588943.87276929023</v>
      </c>
      <c r="AX20" s="2">
        <f xml:space="preserve"> $D20 / 12 * AX4 * LOOKUP(AX$23,'Evaporation Rate Reduction'!$A4:$A64,'Evaporation Rate Reduction'!$C4:$C64)</f>
        <v>590792.51254792872</v>
      </c>
      <c r="AY20" s="2">
        <f xml:space="preserve"> $D20 / 12 * AY4 * LOOKUP(AY$23,'Evaporation Rate Reduction'!$A4:$A64,'Evaporation Rate Reduction'!$C4:$C64)</f>
        <v>594451.94031142641</v>
      </c>
      <c r="AZ20" s="2">
        <f xml:space="preserve"> $D20 / 12 * AZ4 * LOOKUP(AZ$23,'Evaporation Rate Reduction'!$A4:$A64,'Evaporation Rate Reduction'!$C4:$C64)</f>
        <v>596282.93003422616</v>
      </c>
      <c r="BA20" s="2">
        <f xml:space="preserve"> $D20 / 12 * BA4 * LOOKUP(BA$23,'Evaporation Rate Reduction'!$A4:$A64,'Evaporation Rate Reduction'!$C4:$C64)</f>
        <v>598183.60353024572</v>
      </c>
      <c r="BB20" s="2">
        <f xml:space="preserve"> $D20 / 12 * BB4 * LOOKUP(BB$23,'Evaporation Rate Reduction'!$A4:$A64,'Evaporation Rate Reduction'!$C4:$C64)</f>
        <v>598183.60353024572</v>
      </c>
      <c r="BC20" s="2">
        <f xml:space="preserve"> $D20 / 12 * BC4 * LOOKUP(BC$23,'Evaporation Rate Reduction'!$A4:$A64,'Evaporation Rate Reduction'!$C4:$C64)</f>
        <v>598183.60353024572</v>
      </c>
      <c r="BD20" s="2">
        <f xml:space="preserve"> $D20 / 12 * BD4 * LOOKUP(BD$23,'Evaporation Rate Reduction'!$A4:$A64,'Evaporation Rate Reduction'!$C4:$C64)</f>
        <v>598183.60353024572</v>
      </c>
      <c r="BE20" s="2">
        <f xml:space="preserve"> $D20 / 12 * BE4 * LOOKUP(BE$23,'Evaporation Rate Reduction'!$A4:$A64,'Evaporation Rate Reduction'!$C4:$C64)</f>
        <v>598183.60353024572</v>
      </c>
      <c r="BF20" s="2">
        <f xml:space="preserve"> $D20 / 12 * BF4 * LOOKUP(BF$23,'Evaporation Rate Reduction'!$A4:$A64,'Evaporation Rate Reduction'!$C4:$C64)</f>
        <v>598183.60353024572</v>
      </c>
      <c r="BG20" s="2">
        <f xml:space="preserve"> $D20 / 12 * BG4 * LOOKUP(BG$23,'Evaporation Rate Reduction'!$A4:$A64,'Evaporation Rate Reduction'!$C4:$C64)</f>
        <v>598183.60353024572</v>
      </c>
      <c r="BH20" s="2">
        <f xml:space="preserve"> $D20 / 12 * BH4 * LOOKUP(BH$23,'Evaporation Rate Reduction'!$A4:$A64,'Evaporation Rate Reduction'!$C4:$C64)</f>
        <v>596346.77746120433</v>
      </c>
      <c r="BI20" s="2">
        <f xml:space="preserve"> $D20 / 12 * BI4 * LOOKUP(BI$23,'Evaporation Rate Reduction'!$A4:$A64,'Evaporation Rate Reduction'!$C4:$C64)</f>
        <v>596346.77746120433</v>
      </c>
      <c r="BJ20" s="2">
        <f xml:space="preserve"> $D20 / 12 * BJ4 * LOOKUP(BJ$23,'Evaporation Rate Reduction'!$A4:$A64,'Evaporation Rate Reduction'!$C4:$C64)</f>
        <v>594451.94031142641</v>
      </c>
      <c r="BK20" s="2">
        <f xml:space="preserve"> $D20 / 12 * BK4 * LOOKUP(BK$23,'Evaporation Rate Reduction'!$A4:$A64,'Evaporation Rate Reduction'!$C4:$C64)</f>
        <v>592653.81450672832</v>
      </c>
      <c r="BL20" s="2">
        <f xml:space="preserve"> $D20 / 12 * BL4 * LOOKUP(BL$23,'Evaporation Rate Reduction'!$A4:$A64,'Evaporation Rate Reduction'!$C4:$C64)</f>
        <v>592653.81450672832</v>
      </c>
      <c r="BM20" s="2">
        <f xml:space="preserve"> $D20 / 12 * BM4 * LOOKUP(BM$23,'Evaporation Rate Reduction'!$A4:$A64,'Evaporation Rate Reduction'!$C4:$C64)</f>
        <v>592653.81450672832</v>
      </c>
      <c r="BN20" s="2">
        <f xml:space="preserve"> $D20 / 12 * BN4 * LOOKUP(BN$23,'Evaporation Rate Reduction'!$A4:$A64,'Evaporation Rate Reduction'!$C4:$C64)</f>
        <v>590799.35055671318</v>
      </c>
      <c r="BO20" s="2">
        <f xml:space="preserve"> $D20 / 12 * BO4 * LOOKUP(BO$23,'Evaporation Rate Reduction'!$A4:$A64,'Evaporation Rate Reduction'!$C4:$C64)</f>
        <v>590799.35055671318</v>
      </c>
      <c r="BP20" s="2">
        <f xml:space="preserve"> $D20 / 12 * BP4 * LOOKUP(BP$23,'Evaporation Rate Reduction'!$A4:$A64,'Evaporation Rate Reduction'!$C4:$C64)</f>
        <v>588916.71753403964</v>
      </c>
      <c r="BQ20" s="2">
        <f xml:space="preserve"> $D20 / 12 * BQ4 * LOOKUP(BQ$23,'Evaporation Rate Reduction'!$A4:$A64,'Evaporation Rate Reduction'!$C4:$C64)</f>
        <v>588916.71753403964</v>
      </c>
      <c r="BR20" s="2">
        <f xml:space="preserve"> $D20 / 12 * BR4 * LOOKUP(BR$23,'Evaporation Rate Reduction'!$A4:$A64,'Evaporation Rate Reduction'!$C4:$C64)</f>
        <v>587067.15238641913</v>
      </c>
      <c r="BS20" s="2">
        <f xml:space="preserve"> $D20 / 12 * BS4 * LOOKUP(BS$23,'Evaporation Rate Reduction'!$A4:$A64,'Evaporation Rate Reduction'!$C4:$C64)</f>
        <v>585157.67129861028</v>
      </c>
      <c r="BT20" s="2">
        <f xml:space="preserve"> $D20 / 12 * BT4 * LOOKUP(BT$23,'Evaporation Rate Reduction'!$A4:$A64,'Evaporation Rate Reduction'!$C4:$C64)</f>
        <v>585157.67129861028</v>
      </c>
      <c r="BU20" s="2">
        <f xml:space="preserve"> $D20 / 12 * BU4 * LOOKUP(BU$23,'Evaporation Rate Reduction'!$A4:$A64,'Evaporation Rate Reduction'!$C4:$C64)</f>
        <v>583229.46980797977</v>
      </c>
      <c r="BV20" s="2">
        <f xml:space="preserve"> $D20 / 12 * BV4 * LOOKUP(BV$23,'Evaporation Rate Reduction'!$A4:$A64,'Evaporation Rate Reduction'!$C4:$C64)</f>
        <v>583229.46980797977</v>
      </c>
      <c r="BW20" s="2">
        <f xml:space="preserve"> $D20 / 12 * BW4 * LOOKUP(BW$23,'Evaporation Rate Reduction'!$A4:$A64,'Evaporation Rate Reduction'!$C4:$C64)</f>
        <v>583229.46980797977</v>
      </c>
    </row>
    <row r="21" spans="1:75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437671931.21702957</v>
      </c>
      <c r="T22" s="2">
        <f t="shared" si="21"/>
        <v>437920836.07076579</v>
      </c>
      <c r="U22" s="2">
        <f t="shared" si="21"/>
        <v>438099502.58738339</v>
      </c>
      <c r="V22" s="2">
        <f t="shared" si="21"/>
        <v>438202267.58362007</v>
      </c>
      <c r="W22" s="2">
        <f t="shared" si="21"/>
        <v>438210969.06105191</v>
      </c>
      <c r="X22" s="2">
        <f t="shared" si="21"/>
        <v>438120282.28514826</v>
      </c>
      <c r="Y22" s="2">
        <f t="shared" si="21"/>
        <v>437925473.08033997</v>
      </c>
      <c r="Z22" s="2">
        <f t="shared" si="21"/>
        <v>437644179.75117815</v>
      </c>
      <c r="AA22" s="2">
        <f t="shared" si="21"/>
        <v>437271332.83909994</v>
      </c>
      <c r="AB22" s="2">
        <f t="shared" si="21"/>
        <v>436801866.90835214</v>
      </c>
      <c r="AC22" s="2">
        <f t="shared" si="21"/>
        <v>436232687.50524199</v>
      </c>
      <c r="AD22" s="2">
        <f t="shared" si="21"/>
        <v>435563167.31233168</v>
      </c>
      <c r="AE22" s="2">
        <f t="shared" si="21"/>
        <v>434794557.68716991</v>
      </c>
      <c r="AF22" s="2">
        <f t="shared" si="21"/>
        <v>433929273.60607213</v>
      </c>
      <c r="AG22" s="2">
        <f t="shared" si="21"/>
        <v>432972140.20946324</v>
      </c>
      <c r="AH22" s="2">
        <f t="shared" si="21"/>
        <v>431932477.88495749</v>
      </c>
      <c r="AI22" s="2">
        <f t="shared" si="21"/>
        <v>430818533.48879707</v>
      </c>
      <c r="AJ22" s="2">
        <f t="shared" si="21"/>
        <v>429638947.05434257</v>
      </c>
      <c r="AK22" s="2">
        <f t="shared" si="21"/>
        <v>428402689.31725001</v>
      </c>
      <c r="AL22" s="2">
        <f t="shared" si="21"/>
        <v>427120877.77725971</v>
      </c>
      <c r="AM22" s="2">
        <f t="shared" si="21"/>
        <v>423249969.97595835</v>
      </c>
      <c r="AN22" s="2">
        <f t="shared" si="21"/>
        <v>414340914.79874188</v>
      </c>
      <c r="AO22" s="2">
        <f t="shared" si="21"/>
        <v>406999686.66300046</v>
      </c>
      <c r="AP22" s="2">
        <f t="shared" si="21"/>
        <v>400560897.83617747</v>
      </c>
      <c r="AQ22" s="2">
        <f t="shared" si="21"/>
        <v>394406603.79903251</v>
      </c>
      <c r="AR22" s="2">
        <f t="shared" si="21"/>
        <v>389229748.91941041</v>
      </c>
      <c r="AS22" s="2">
        <f t="shared" si="21"/>
        <v>383754099.2330811</v>
      </c>
      <c r="AT22" s="2">
        <f t="shared" si="21"/>
        <v>378590344.50039345</v>
      </c>
      <c r="AU22" s="2">
        <f t="shared" si="21"/>
        <v>374023896.95346886</v>
      </c>
      <c r="AV22" s="2">
        <f t="shared" si="21"/>
        <v>373290650.41027743</v>
      </c>
      <c r="AW22" s="2">
        <f t="shared" si="21"/>
        <v>372607753.04234576</v>
      </c>
      <c r="AX22" s="2">
        <f t="shared" si="21"/>
        <v>371959245.42220998</v>
      </c>
      <c r="AY22" s="2">
        <f t="shared" si="21"/>
        <v>371333856.51192248</v>
      </c>
      <c r="AZ22" s="2">
        <f t="shared" si="21"/>
        <v>370726647.01377726</v>
      </c>
      <c r="BA22" s="2">
        <f t="shared" si="21"/>
        <v>370130399.9613691</v>
      </c>
      <c r="BB22" s="2">
        <f t="shared" si="21"/>
        <v>369540885.48865366</v>
      </c>
      <c r="BC22" s="2">
        <f t="shared" si="21"/>
        <v>368953839.2039572</v>
      </c>
      <c r="BD22" s="2">
        <f t="shared" si="21"/>
        <v>368367802.07572997</v>
      </c>
      <c r="BE22" s="2">
        <f t="shared" si="21"/>
        <v>367781338.23513705</v>
      </c>
      <c r="BF22" s="2">
        <f t="shared" si="21"/>
        <v>367193027.20050204</v>
      </c>
      <c r="BG22" s="2">
        <f t="shared" si="21"/>
        <v>366601456.2231195</v>
      </c>
      <c r="BH22" s="2">
        <f t="shared" si="21"/>
        <v>366005212.65310282</v>
      </c>
      <c r="BI22" s="2">
        <f t="shared" si="21"/>
        <v>365402876.22348392</v>
      </c>
      <c r="BJ22" s="2">
        <f t="shared" si="21"/>
        <v>364795603.96420342</v>
      </c>
      <c r="BK22" s="2">
        <f t="shared" si="21"/>
        <v>364181956.72530943</v>
      </c>
      <c r="BL22" s="2">
        <f t="shared" si="21"/>
        <v>363563278.07377917</v>
      </c>
      <c r="BM22" s="2">
        <f t="shared" si="21"/>
        <v>362940690.17798072</v>
      </c>
      <c r="BN22" s="2">
        <f t="shared" si="21"/>
        <v>362312729.65246224</v>
      </c>
      <c r="BO22" s="2">
        <f t="shared" si="21"/>
        <v>361677920.3543905</v>
      </c>
      <c r="BP22" s="2">
        <f t="shared" si="21"/>
        <v>361037481.68488544</v>
      </c>
      <c r="BQ22" s="2">
        <f t="shared" si="21"/>
        <v>360389913.76415271</v>
      </c>
      <c r="BR22" s="2">
        <f t="shared" si="21"/>
        <v>359736493.31264925</v>
      </c>
      <c r="BS22" s="2">
        <f t="shared" si="21"/>
        <v>359075695.07610917</v>
      </c>
      <c r="BT22" s="2">
        <f t="shared" si="21"/>
        <v>358408857.33840299</v>
      </c>
      <c r="BU22" s="2">
        <f t="shared" si="21"/>
        <v>357737329.09750068</v>
      </c>
      <c r="BV22" s="2">
        <f t="shared" ref="BV22:BW22" si="22" xml:space="preserve"> BU22 + BU24</f>
        <v>357059555.43068457</v>
      </c>
      <c r="BW22" s="2">
        <f t="shared" si="22"/>
        <v>356376930.13516182</v>
      </c>
    </row>
    <row r="23" spans="1:75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72158.686119217324</v>
      </c>
      <c r="T23" s="2">
        <f t="shared" si="23"/>
        <v>80462.486302261459</v>
      </c>
      <c r="U23" s="2">
        <f t="shared" si="23"/>
        <v>89743.744970915548</v>
      </c>
      <c r="V23" s="2">
        <f t="shared" si="23"/>
        <v>99980.315674768557</v>
      </c>
      <c r="W23" s="2">
        <f t="shared" si="23"/>
        <v>111159.55610723377</v>
      </c>
      <c r="X23" s="2">
        <f t="shared" si="23"/>
        <v>123190.20153340737</v>
      </c>
      <c r="Y23" s="2">
        <f t="shared" si="23"/>
        <v>136555.73231314795</v>
      </c>
      <c r="Z23" s="2">
        <f t="shared" si="23"/>
        <v>150816.15148549119</v>
      </c>
      <c r="AA23" s="2">
        <f t="shared" si="23"/>
        <v>165975.08103175074</v>
      </c>
      <c r="AB23" s="2">
        <f t="shared" si="23"/>
        <v>181717.21349176581</v>
      </c>
      <c r="AC23" s="2">
        <f t="shared" si="23"/>
        <v>197645.13233050867</v>
      </c>
      <c r="AD23" s="2">
        <f t="shared" si="23"/>
        <v>213454.75497032009</v>
      </c>
      <c r="AE23" s="2">
        <f t="shared" si="23"/>
        <v>228956.35526043622</v>
      </c>
      <c r="AF23" s="2">
        <f t="shared" si="23"/>
        <v>243757.10902197991</v>
      </c>
      <c r="AG23" s="2">
        <f t="shared" si="23"/>
        <v>257124.08113423723</v>
      </c>
      <c r="AH23" s="2">
        <f t="shared" si="23"/>
        <v>269223.47740175138</v>
      </c>
      <c r="AI23" s="2">
        <f t="shared" si="23"/>
        <v>279984.59420470963</v>
      </c>
      <c r="AJ23" s="2">
        <f t="shared" si="23"/>
        <v>289346.52619311342</v>
      </c>
      <c r="AK23" s="2">
        <f t="shared" si="23"/>
        <v>296953.62990590732</v>
      </c>
      <c r="AL23" s="2">
        <f t="shared" si="23"/>
        <v>303389.63675019966</v>
      </c>
      <c r="AM23" s="2">
        <f t="shared" si="23"/>
        <v>307097.70706068241</v>
      </c>
      <c r="AN23" s="2">
        <f t="shared" si="23"/>
        <v>306068.83896986285</v>
      </c>
      <c r="AO23" s="2">
        <f t="shared" si="23"/>
        <v>305488.11056093586</v>
      </c>
      <c r="AP23" s="2">
        <f t="shared" si="23"/>
        <v>305353.77159294812</v>
      </c>
      <c r="AQ23" s="2">
        <f t="shared" si="23"/>
        <v>304669.42488009523</v>
      </c>
      <c r="AR23" s="2">
        <f t="shared" si="23"/>
        <v>304964.828663464</v>
      </c>
      <c r="AS23" s="2">
        <f t="shared" si="23"/>
        <v>304781.81054618198</v>
      </c>
      <c r="AT23" s="2">
        <f t="shared" si="23"/>
        <v>304576.17643433617</v>
      </c>
      <c r="AU23" s="2">
        <f t="shared" si="23"/>
        <v>289177.34098358895</v>
      </c>
      <c r="AV23" s="2">
        <f t="shared" si="23"/>
        <v>280810.46887344052</v>
      </c>
      <c r="AW23" s="2">
        <f t="shared" si="23"/>
        <v>274988.83368355752</v>
      </c>
      <c r="AX23" s="2">
        <f t="shared" si="23"/>
        <v>270965.70810578263</v>
      </c>
      <c r="AY23" s="2">
        <f t="shared" si="23"/>
        <v>267723.95625457965</v>
      </c>
      <c r="AZ23" s="2">
        <f t="shared" si="23"/>
        <v>265637.04763021652</v>
      </c>
      <c r="BA23" s="2">
        <f t="shared" si="23"/>
        <v>264226.73369292141</v>
      </c>
      <c r="BB23" s="2">
        <f t="shared" si="23"/>
        <v>263502.17884090293</v>
      </c>
      <c r="BC23" s="2">
        <f t="shared" si="23"/>
        <v>263012.11277514906</v>
      </c>
      <c r="BD23" s="2">
        <f t="shared" si="23"/>
        <v>262754.0100175023</v>
      </c>
      <c r="BE23" s="2">
        <f t="shared" si="23"/>
        <v>262726.58630208025</v>
      </c>
      <c r="BF23" s="2">
        <f t="shared" si="23"/>
        <v>262929.78545229282</v>
      </c>
      <c r="BG23" s="2">
        <f t="shared" si="23"/>
        <v>263364.782585704</v>
      </c>
      <c r="BH23" s="2">
        <f t="shared" si="23"/>
        <v>264034.00380550895</v>
      </c>
      <c r="BI23" s="2">
        <f t="shared" si="23"/>
        <v>264520.75937654899</v>
      </c>
      <c r="BJ23" s="2">
        <f t="shared" si="23"/>
        <v>265245.02269722556</v>
      </c>
      <c r="BK23" s="2">
        <f t="shared" si="23"/>
        <v>265756.81280900585</v>
      </c>
      <c r="BL23" s="2">
        <f t="shared" si="23"/>
        <v>266090.89484060794</v>
      </c>
      <c r="BM23" s="2">
        <f t="shared" si="23"/>
        <v>266665.54865440179</v>
      </c>
      <c r="BN23" s="2">
        <f t="shared" si="23"/>
        <v>267484.0765873816</v>
      </c>
      <c r="BO23" s="2">
        <f t="shared" si="23"/>
        <v>268110.66324260266</v>
      </c>
      <c r="BP23" s="2">
        <f t="shared" si="23"/>
        <v>268985.18923577707</v>
      </c>
      <c r="BQ23" s="2">
        <f t="shared" si="23"/>
        <v>269658.71658024995</v>
      </c>
      <c r="BR23" s="2">
        <f t="shared" si="23"/>
        <v>270584.48567559029</v>
      </c>
      <c r="BS23" s="2">
        <f t="shared" si="23"/>
        <v>271299.48367576831</v>
      </c>
      <c r="BT23" s="2">
        <f t="shared" si="23"/>
        <v>271800.84502265207</v>
      </c>
      <c r="BU23" s="2">
        <f t="shared" si="23"/>
        <v>272558.27886454313</v>
      </c>
      <c r="BV23" s="2">
        <f t="shared" ref="BV23:BW23" si="24" xml:space="preserve"> BV22 / (BV5 * 0.0012334892384681)</f>
        <v>273094.98585288564</v>
      </c>
      <c r="BW23" s="2">
        <f t="shared" si="24"/>
        <v>273891.54002925358</v>
      </c>
    </row>
    <row r="24" spans="1:75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ref="J24:BT24" si="25" xml:space="preserve"> (J13*J27*0.0012334892384681 + J14*J25*0.0012334892384681 + J16*J26*0.0012334892384681 + J17*J28*0.0012334892384681 + J18*J30*0.0012334892384681) - (J19*J29*0.0012334892384681 + J21*J31*0.0012334892384681) -J32</f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388592.67885468621</v>
      </c>
      <c r="S24" s="2">
        <f t="shared" si="25"/>
        <v>248904.85373623436</v>
      </c>
      <c r="T24" s="2">
        <f t="shared" si="25"/>
        <v>178666.51661757473</v>
      </c>
      <c r="U24" s="2">
        <f t="shared" si="25"/>
        <v>102764.99623668566</v>
      </c>
      <c r="V24" s="2">
        <f t="shared" si="25"/>
        <v>8701.4774318207055</v>
      </c>
      <c r="W24" s="2">
        <f t="shared" si="25"/>
        <v>-90686.775903622154</v>
      </c>
      <c r="X24" s="2">
        <f t="shared" si="25"/>
        <v>-194809.20480830688</v>
      </c>
      <c r="Y24" s="2">
        <f t="shared" si="25"/>
        <v>-281293.32916181302</v>
      </c>
      <c r="Z24" s="2">
        <f t="shared" si="25"/>
        <v>-372846.91207820782</v>
      </c>
      <c r="AA24" s="2">
        <f t="shared" si="25"/>
        <v>-469465.93074782612</v>
      </c>
      <c r="AB24" s="2">
        <f t="shared" si="25"/>
        <v>-569179.40311016561</v>
      </c>
      <c r="AC24" s="2">
        <f t="shared" si="25"/>
        <v>-669520.19291029451</v>
      </c>
      <c r="AD24" s="2">
        <f t="shared" si="25"/>
        <v>-768609.62516179448</v>
      </c>
      <c r="AE24" s="2">
        <f t="shared" si="25"/>
        <v>-865284.08109780308</v>
      </c>
      <c r="AF24" s="2">
        <f t="shared" si="25"/>
        <v>-957133.39660888514</v>
      </c>
      <c r="AG24" s="2">
        <f t="shared" si="25"/>
        <v>-1039662.3245057701</v>
      </c>
      <c r="AH24" s="2">
        <f t="shared" si="25"/>
        <v>-1113944.3961604282</v>
      </c>
      <c r="AI24" s="2">
        <f t="shared" si="25"/>
        <v>-1179586.4344545184</v>
      </c>
      <c r="AJ24" s="2">
        <f t="shared" si="25"/>
        <v>-1236257.7370925755</v>
      </c>
      <c r="AK24" s="2">
        <f t="shared" si="25"/>
        <v>-1281811.5399902922</v>
      </c>
      <c r="AL24" s="2">
        <f t="shared" si="25"/>
        <v>-3870907.8013013797</v>
      </c>
      <c r="AM24" s="2">
        <f t="shared" si="25"/>
        <v>-8909055.1772164553</v>
      </c>
      <c r="AN24" s="2">
        <f t="shared" si="25"/>
        <v>-7341228.135741435</v>
      </c>
      <c r="AO24" s="2">
        <f t="shared" si="25"/>
        <v>-6438788.8268229999</v>
      </c>
      <c r="AP24" s="2">
        <f t="shared" si="25"/>
        <v>-6154294.0371449776</v>
      </c>
      <c r="AQ24" s="2">
        <f t="shared" si="25"/>
        <v>-5176854.8796220943</v>
      </c>
      <c r="AR24" s="2">
        <f t="shared" si="25"/>
        <v>-5475649.6863293229</v>
      </c>
      <c r="AS24" s="2">
        <f t="shared" si="25"/>
        <v>-5163754.7326876409</v>
      </c>
      <c r="AT24" s="2">
        <f t="shared" si="25"/>
        <v>-4566447.5469245985</v>
      </c>
      <c r="AU24" s="2">
        <f t="shared" si="25"/>
        <v>-733246.54319143342</v>
      </c>
      <c r="AV24" s="2">
        <f t="shared" si="25"/>
        <v>-682897.36793169123</v>
      </c>
      <c r="AW24" s="2">
        <f t="shared" si="25"/>
        <v>-648507.62013579602</v>
      </c>
      <c r="AX24" s="2">
        <f t="shared" si="25"/>
        <v>-625388.91028752294</v>
      </c>
      <c r="AY24" s="2">
        <f t="shared" si="25"/>
        <v>-607209.49814520217</v>
      </c>
      <c r="AZ24" s="2">
        <f t="shared" si="25"/>
        <v>-596247.05240814411</v>
      </c>
      <c r="BA24" s="2">
        <f t="shared" si="25"/>
        <v>-589514.47271543508</v>
      </c>
      <c r="BB24" s="2">
        <f t="shared" si="25"/>
        <v>-587046.28469648026</v>
      </c>
      <c r="BC24" s="2">
        <f t="shared" si="25"/>
        <v>-586037.12822721782</v>
      </c>
      <c r="BD24" s="2">
        <f t="shared" si="25"/>
        <v>-586463.8405929436</v>
      </c>
      <c r="BE24" s="2">
        <f t="shared" si="25"/>
        <v>-588311.03463498922</v>
      </c>
      <c r="BF24" s="2">
        <f t="shared" si="25"/>
        <v>-591570.9773825414</v>
      </c>
      <c r="BG24" s="2">
        <f t="shared" si="25"/>
        <v>-596243.57001667609</v>
      </c>
      <c r="BH24" s="2">
        <f t="shared" si="25"/>
        <v>-602336.42961889762</v>
      </c>
      <c r="BI24" s="2">
        <f t="shared" si="25"/>
        <v>-607272.25928047928</v>
      </c>
      <c r="BJ24" s="2">
        <f t="shared" si="25"/>
        <v>-613647.23889396782</v>
      </c>
      <c r="BK24" s="2">
        <f t="shared" si="25"/>
        <v>-618678.65153028397</v>
      </c>
      <c r="BL24" s="2">
        <f t="shared" si="25"/>
        <v>-622587.8957984494</v>
      </c>
      <c r="BM24" s="2">
        <f t="shared" si="25"/>
        <v>-627960.52551848255</v>
      </c>
      <c r="BN24" s="2">
        <f t="shared" si="25"/>
        <v>-634809.29807175556</v>
      </c>
      <c r="BO24" s="2">
        <f t="shared" si="25"/>
        <v>-640438.66950508556</v>
      </c>
      <c r="BP24" s="2">
        <f t="shared" si="25"/>
        <v>-647567.92073275405</v>
      </c>
      <c r="BQ24" s="2">
        <f t="shared" si="25"/>
        <v>-653420.45150343864</v>
      </c>
      <c r="BR24" s="2">
        <f t="shared" si="25"/>
        <v>-660798.23654005234</v>
      </c>
      <c r="BS24" s="2">
        <f t="shared" si="25"/>
        <v>-666837.7377061618</v>
      </c>
      <c r="BT24" s="2">
        <f t="shared" si="25"/>
        <v>-671528.24090230279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-677773.6668161205</v>
      </c>
      <c r="BV24" s="2">
        <f t="shared" si="26"/>
        <v>-682625.29552272055</v>
      </c>
      <c r="BW24" s="2">
        <f t="shared" si="26"/>
        <v>-689054.28931042366</v>
      </c>
    </row>
    <row r="25" spans="1:75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4107</v>
      </c>
      <c r="S25" s="2">
        <f>IF(S$14&gt;'Salton Sea Accounting Model'!$F$3,LOOKUP(S$14,'Salton Sea Accounting Model'!$F3:$F31,'Salton Sea Accounting Model'!$H3:$H31),'Salton Sea Accounting Model'!$H$3)</f>
        <v>4107</v>
      </c>
      <c r="T25" s="2">
        <f>IF(T$14&gt;'Salton Sea Accounting Model'!$F$3,LOOKUP(T$14,'Salton Sea Accounting Model'!$F3:$F31,'Salton Sea Accounting Model'!$H3:$H31),'Salton Sea Accounting Model'!$H$3)</f>
        <v>4107</v>
      </c>
      <c r="U25" s="2">
        <f>IF(U$14&gt;'Salton Sea Accounting Model'!$F$3,LOOKUP(U$14,'Salton Sea Accounting Model'!$F3:$F31,'Salton Sea Accounting Model'!$H3:$H31),'Salton Sea Accounting Model'!$H$3)</f>
        <v>4107</v>
      </c>
      <c r="V25" s="2">
        <f>IF(V$14&gt;'Salton Sea Accounting Model'!$F$3,LOOKUP(V$14,'Salton Sea Accounting Model'!$F3:$F31,'Salton Sea Accounting Model'!$H3:$H31),'Salton Sea Accounting Model'!$H$3)</f>
        <v>4107</v>
      </c>
      <c r="W25" s="2">
        <f>IF(W$14&gt;'Salton Sea Accounting Model'!$F$3,LOOKUP(W$14,'Salton Sea Accounting Model'!$F3:$F31,'Salton Sea Accounting Model'!$H3:$H31),'Salton Sea Accounting Model'!$H$3)</f>
        <v>4107</v>
      </c>
      <c r="X25" s="2">
        <f>IF(X$14&gt;'Salton Sea Accounting Model'!$F$3,LOOKUP(X$14,'Salton Sea Accounting Model'!$F3:$F31,'Salton Sea Accounting Model'!$H3:$H31),'Salton Sea Accounting Model'!$H$3)</f>
        <v>4107</v>
      </c>
      <c r="Y25" s="2">
        <f>IF(Y$14&gt;'Salton Sea Accounting Model'!$F$3,LOOKUP(Y$14,'Salton Sea Accounting Model'!$F3:$F31,'Salton Sea Accounting Model'!$H3:$H31),'Salton Sea Accounting Model'!$H$3)</f>
        <v>4107</v>
      </c>
      <c r="Z25" s="2">
        <f>IF(Z$14&gt;'Salton Sea Accounting Model'!$F$3,LOOKUP(Z$14,'Salton Sea Accounting Model'!$F3:$F31,'Salton Sea Accounting Model'!$H3:$H31),'Salton Sea Accounting Model'!$H$3)</f>
        <v>4107</v>
      </c>
      <c r="AA25" s="2">
        <f>IF(AA$14&gt;'Salton Sea Accounting Model'!$F$3,LOOKUP(AA$14,'Salton Sea Accounting Model'!$F3:$F31,'Salton Sea Accounting Model'!$H3:$H31),'Salton Sea Accounting Model'!$H$3)</f>
        <v>4107</v>
      </c>
      <c r="AB25" s="2">
        <f>IF(AB$14&gt;'Salton Sea Accounting Model'!$F$3,LOOKUP(AB$14,'Salton Sea Accounting Model'!$F3:$F31,'Salton Sea Accounting Model'!$H3:$H31),'Salton Sea Accounting Model'!$H$3)</f>
        <v>4107</v>
      </c>
      <c r="AC25" s="2">
        <f>IF(AC$14&gt;'Salton Sea Accounting Model'!$F$3,LOOKUP(AC$14,'Salton Sea Accounting Model'!$F3:$F31,'Salton Sea Accounting Model'!$H3:$H31),'Salton Sea Accounting Model'!$H$3)</f>
        <v>4107</v>
      </c>
      <c r="AD25" s="2">
        <f>IF(AD$14&gt;'Salton Sea Accounting Model'!$F$3,LOOKUP(AD$14,'Salton Sea Accounting Model'!$F3:$F31,'Salton Sea Accounting Model'!$H3:$H31),'Salton Sea Accounting Model'!$H$3)</f>
        <v>4107</v>
      </c>
      <c r="AE25" s="2">
        <f>IF(AE$14&gt;'Salton Sea Accounting Model'!$F$3,LOOKUP(AE$14,'Salton Sea Accounting Model'!$F3:$F31,'Salton Sea Accounting Model'!$H3:$H31),'Salton Sea Accounting Model'!$H$3)</f>
        <v>4107</v>
      </c>
      <c r="AF25" s="2">
        <f>IF(AF$14&gt;'Salton Sea Accounting Model'!$F$3,LOOKUP(AF$14,'Salton Sea Accounting Model'!$F3:$F31,'Salton Sea Accounting Model'!$H3:$H31),'Salton Sea Accounting Model'!$H$3)</f>
        <v>4107</v>
      </c>
      <c r="AG25" s="2">
        <f>IF(AG$14&gt;'Salton Sea Accounting Model'!$F$3,LOOKUP(AG$14,'Salton Sea Accounting Model'!$F3:$F31,'Salton Sea Accounting Model'!$H3:$H31),'Salton Sea Accounting Model'!$H$3)</f>
        <v>4107</v>
      </c>
      <c r="AH25" s="2">
        <f>IF(AH$14&gt;'Salton Sea Accounting Model'!$F$3,LOOKUP(AH$14,'Salton Sea Accounting Model'!$F3:$F31,'Salton Sea Accounting Model'!$H3:$H31),'Salton Sea Accounting Model'!$H$3)</f>
        <v>4107</v>
      </c>
      <c r="AI25" s="2">
        <f>IF(AI$14&gt;'Salton Sea Accounting Model'!$F$3,LOOKUP(AI$14,'Salton Sea Accounting Model'!$F3:$F31,'Salton Sea Accounting Model'!$H3:$H31),'Salton Sea Accounting Model'!$H$3)</f>
        <v>4107</v>
      </c>
      <c r="AJ25" s="2">
        <f>IF(AJ$14&gt;'Salton Sea Accounting Model'!$F$3,LOOKUP(AJ$14,'Salton Sea Accounting Model'!$F3:$F31,'Salton Sea Accounting Model'!$H3:$H31),'Salton Sea Accounting Model'!$H$3)</f>
        <v>4107</v>
      </c>
      <c r="AK25" s="2">
        <f>IF(AK$14&gt;'Salton Sea Accounting Model'!$F$3,LOOKUP(AK$14,'Salton Sea Accounting Model'!$F3:$F31,'Salton Sea Accounting Model'!$H3:$H31),'Salton Sea Accounting Model'!$H$3)</f>
        <v>4107</v>
      </c>
      <c r="AL25" s="2">
        <f>IF(AL$14&gt;'Salton Sea Accounting Model'!$F$3,LOOKUP(AL$14,'Salton Sea Accounting Model'!$F3:$F31,'Salton Sea Accounting Model'!$H3:$H31),'Salton Sea Accounting Model'!$H$3)</f>
        <v>4107</v>
      </c>
      <c r="AM25" s="2">
        <f>IF(AM$14&gt;'Salton Sea Accounting Model'!$F$3,LOOKUP(AM$14,'Salton Sea Accounting Model'!$F3:$F31,'Salton Sea Accounting Model'!$H3:$H31),'Salton Sea Accounting Model'!$H$3)</f>
        <v>4107</v>
      </c>
      <c r="AN25" s="2">
        <f>IF(AN$14&gt;'Salton Sea Accounting Model'!$F$3,LOOKUP(AN$14,'Salton Sea Accounting Model'!$F3:$F31,'Salton Sea Accounting Model'!$H3:$H31),'Salton Sea Accounting Model'!$H$3)</f>
        <v>4107</v>
      </c>
      <c r="AO25" s="2">
        <f>IF(AO$14&gt;'Salton Sea Accounting Model'!$F$3,LOOKUP(AO$14,'Salton Sea Accounting Model'!$F3:$F31,'Salton Sea Accounting Model'!$H3:$H31),'Salton Sea Accounting Model'!$H$3)</f>
        <v>4107</v>
      </c>
      <c r="AP25" s="2">
        <f>IF(AP$14&gt;'Salton Sea Accounting Model'!$F$3,LOOKUP(AP$14,'Salton Sea Accounting Model'!$F3:$F31,'Salton Sea Accounting Model'!$H3:$H31),'Salton Sea Accounting Model'!$H$3)</f>
        <v>4107</v>
      </c>
      <c r="AQ25" s="2">
        <f>IF(AQ$14&gt;'Salton Sea Accounting Model'!$F$3,LOOKUP(AQ$14,'Salton Sea Accounting Model'!$F3:$F31,'Salton Sea Accounting Model'!$H3:$H31),'Salton Sea Accounting Model'!$H$3)</f>
        <v>4107</v>
      </c>
      <c r="AR25" s="2">
        <f>IF(AR$14&gt;'Salton Sea Accounting Model'!$F$3,LOOKUP(AR$14,'Salton Sea Accounting Model'!$F3:$F31,'Salton Sea Accounting Model'!$H3:$H31),'Salton Sea Accounting Model'!$H$3)</f>
        <v>4107</v>
      </c>
      <c r="AS25" s="2">
        <f>IF(AS$14&gt;'Salton Sea Accounting Model'!$F$3,LOOKUP(AS$14,'Salton Sea Accounting Model'!$F3:$F31,'Salton Sea Accounting Model'!$H3:$H31),'Salton Sea Accounting Model'!$H$3)</f>
        <v>4107</v>
      </c>
      <c r="AT25" s="2">
        <f>IF(AT$14&gt;'Salton Sea Accounting Model'!$F$3,LOOKUP(AT$14,'Salton Sea Accounting Model'!$F3:$F31,'Salton Sea Accounting Model'!$H3:$H31),'Salton Sea Accounting Model'!$H$3)</f>
        <v>4107</v>
      </c>
      <c r="AU25" s="2">
        <f>IF(AU$14&gt;'Salton Sea Accounting Model'!$F$3,LOOKUP(AU$14,'Salton Sea Accounting Model'!$F3:$F31,'Salton Sea Accounting Model'!$H3:$H31),'Salton Sea Accounting Model'!$H$3)</f>
        <v>4107</v>
      </c>
      <c r="AV25" s="2">
        <f>IF(AV$14&gt;'Salton Sea Accounting Model'!$F$3,LOOKUP(AV$14,'Salton Sea Accounting Model'!$F3:$F31,'Salton Sea Accounting Model'!$H3:$H31),'Salton Sea Accounting Model'!$H$3)</f>
        <v>4107</v>
      </c>
      <c r="AW25" s="2">
        <f>IF(AW$14&gt;'Salton Sea Accounting Model'!$F$3,LOOKUP(AW$14,'Salton Sea Accounting Model'!$F3:$F31,'Salton Sea Accounting Model'!$H3:$H31),'Salton Sea Accounting Model'!$H$3)</f>
        <v>4107</v>
      </c>
      <c r="AX25" s="2">
        <f>IF(AX$14&gt;'Salton Sea Accounting Model'!$F$3,LOOKUP(AX$14,'Salton Sea Accounting Model'!$F3:$F31,'Salton Sea Accounting Model'!$H3:$H31),'Salton Sea Accounting Model'!$H$3)</f>
        <v>4107</v>
      </c>
      <c r="AY25" s="2">
        <f>IF(AY$14&gt;'Salton Sea Accounting Model'!$F$3,LOOKUP(AY$14,'Salton Sea Accounting Model'!$F3:$F31,'Salton Sea Accounting Model'!$H3:$H31),'Salton Sea Accounting Model'!$H$3)</f>
        <v>4107</v>
      </c>
      <c r="AZ25" s="2">
        <f>IF(AZ$14&gt;'Salton Sea Accounting Model'!$F$3,LOOKUP(AZ$14,'Salton Sea Accounting Model'!$F3:$F31,'Salton Sea Accounting Model'!$H3:$H31),'Salton Sea Accounting Model'!$H$3)</f>
        <v>4107</v>
      </c>
      <c r="BA25" s="2">
        <f>IF(BA$14&gt;'Salton Sea Accounting Model'!$F$3,LOOKUP(BA$14,'Salton Sea Accounting Model'!$F3:$F31,'Salton Sea Accounting Model'!$H3:$H31),'Salton Sea Accounting Model'!$H$3)</f>
        <v>4107</v>
      </c>
      <c r="BB25" s="2">
        <f>IF(BB$14&gt;'Salton Sea Accounting Model'!$F$3,LOOKUP(BB$14,'Salton Sea Accounting Model'!$F3:$F31,'Salton Sea Accounting Model'!$H3:$H31),'Salton Sea Accounting Model'!$H$3)</f>
        <v>4107</v>
      </c>
      <c r="BC25" s="2">
        <f>IF(BC$14&gt;'Salton Sea Accounting Model'!$F$3,LOOKUP(BC$14,'Salton Sea Accounting Model'!$F3:$F31,'Salton Sea Accounting Model'!$H3:$H31),'Salton Sea Accounting Model'!$H$3)</f>
        <v>4107</v>
      </c>
      <c r="BD25" s="2">
        <f>IF(BD$14&gt;'Salton Sea Accounting Model'!$F$3,LOOKUP(BD$14,'Salton Sea Accounting Model'!$F3:$F31,'Salton Sea Accounting Model'!$H3:$H31),'Salton Sea Accounting Model'!$H$3)</f>
        <v>4107</v>
      </c>
      <c r="BE25" s="2">
        <f>IF(BE$14&gt;'Salton Sea Accounting Model'!$F$3,LOOKUP(BE$14,'Salton Sea Accounting Model'!$F3:$F31,'Salton Sea Accounting Model'!$H3:$H31),'Salton Sea Accounting Model'!$H$3)</f>
        <v>4107</v>
      </c>
      <c r="BF25" s="2">
        <f>IF(BF$14&gt;'Salton Sea Accounting Model'!$F$3,LOOKUP(BF$14,'Salton Sea Accounting Model'!$F3:$F31,'Salton Sea Accounting Model'!$H3:$H31),'Salton Sea Accounting Model'!$H$3)</f>
        <v>4107</v>
      </c>
      <c r="BG25" s="2">
        <f>IF(BG$14&gt;'Salton Sea Accounting Model'!$F$3,LOOKUP(BG$14,'Salton Sea Accounting Model'!$F3:$F31,'Salton Sea Accounting Model'!$H3:$H31),'Salton Sea Accounting Model'!$H$3)</f>
        <v>4107</v>
      </c>
      <c r="BH25" s="2">
        <f>IF(BH$14&gt;'Salton Sea Accounting Model'!$F$3,LOOKUP(BH$14,'Salton Sea Accounting Model'!$F3:$F31,'Salton Sea Accounting Model'!$H3:$H31),'Salton Sea Accounting Model'!$H$3)</f>
        <v>4107</v>
      </c>
      <c r="BI25" s="2">
        <f>IF(BI$14&gt;'Salton Sea Accounting Model'!$F$3,LOOKUP(BI$14,'Salton Sea Accounting Model'!$F3:$F31,'Salton Sea Accounting Model'!$H3:$H31),'Salton Sea Accounting Model'!$H$3)</f>
        <v>4107</v>
      </c>
      <c r="BJ25" s="2">
        <f>IF(BJ$14&gt;'Salton Sea Accounting Model'!$F$3,LOOKUP(BJ$14,'Salton Sea Accounting Model'!$F3:$F31,'Salton Sea Accounting Model'!$H3:$H31),'Salton Sea Accounting Model'!$H$3)</f>
        <v>4107</v>
      </c>
      <c r="BK25" s="2">
        <f>IF(BK$14&gt;'Salton Sea Accounting Model'!$F$3,LOOKUP(BK$14,'Salton Sea Accounting Model'!$F3:$F31,'Salton Sea Accounting Model'!$H3:$H31),'Salton Sea Accounting Model'!$H$3)</f>
        <v>4107</v>
      </c>
      <c r="BL25" s="2">
        <f>IF(BL$14&gt;'Salton Sea Accounting Model'!$F$3,LOOKUP(BL$14,'Salton Sea Accounting Model'!$F3:$F31,'Salton Sea Accounting Model'!$H3:$H31),'Salton Sea Accounting Model'!$H$3)</f>
        <v>4107</v>
      </c>
      <c r="BM25" s="2">
        <f>IF(BM$14&gt;'Salton Sea Accounting Model'!$F$3,LOOKUP(BM$14,'Salton Sea Accounting Model'!$F3:$F31,'Salton Sea Accounting Model'!$H3:$H31),'Salton Sea Accounting Model'!$H$3)</f>
        <v>4107</v>
      </c>
      <c r="BN25" s="2">
        <f>IF(BN$14&gt;'Salton Sea Accounting Model'!$F$3,LOOKUP(BN$14,'Salton Sea Accounting Model'!$F3:$F31,'Salton Sea Accounting Model'!$H3:$H31),'Salton Sea Accounting Model'!$H$3)</f>
        <v>4107</v>
      </c>
      <c r="BO25" s="2">
        <f>IF(BO$14&gt;'Salton Sea Accounting Model'!$F$3,LOOKUP(BO$14,'Salton Sea Accounting Model'!$F3:$F31,'Salton Sea Accounting Model'!$H3:$H31),'Salton Sea Accounting Model'!$H$3)</f>
        <v>4107</v>
      </c>
      <c r="BP25" s="2">
        <f>IF(BP$14&gt;'Salton Sea Accounting Model'!$F$3,LOOKUP(BP$14,'Salton Sea Accounting Model'!$F3:$F31,'Salton Sea Accounting Model'!$H3:$H31),'Salton Sea Accounting Model'!$H$3)</f>
        <v>4107</v>
      </c>
      <c r="BQ25" s="2">
        <f>IF(BQ$14&gt;'Salton Sea Accounting Model'!$F$3,LOOKUP(BQ$14,'Salton Sea Accounting Model'!$F3:$F31,'Salton Sea Accounting Model'!$H3:$H31),'Salton Sea Accounting Model'!$H$3)</f>
        <v>4107</v>
      </c>
      <c r="BR25" s="2">
        <f>IF(BR$14&gt;'Salton Sea Accounting Model'!$F$3,LOOKUP(BR$14,'Salton Sea Accounting Model'!$F3:$F31,'Salton Sea Accounting Model'!$H3:$H31),'Salton Sea Accounting Model'!$H$3)</f>
        <v>4107</v>
      </c>
      <c r="BS25" s="2">
        <f>IF(BS$14&gt;'Salton Sea Accounting Model'!$F$3,LOOKUP(BS$14,'Salton Sea Accounting Model'!$F3:$F31,'Salton Sea Accounting Model'!$H3:$H31),'Salton Sea Accounting Model'!$H$3)</f>
        <v>4107</v>
      </c>
      <c r="BT25" s="2">
        <f>IF(BT$14&gt;'Salton Sea Accounting Model'!$F$3,LOOKUP(BT$14,'Salton Sea Accounting Model'!$F3:$F31,'Salton Sea Accounting Model'!$H3:$H31),'Salton Sea Accounting Model'!$H$3)</f>
        <v>4107</v>
      </c>
      <c r="BU25" s="2">
        <f>IF(BU$14&gt;'Salton Sea Accounting Model'!$F$3,LOOKUP(BU$14,'Salton Sea Accounting Model'!$F3:$F31,'Salton Sea Accounting Model'!$H3:$H31),'Salton Sea Accounting Model'!$H$3)</f>
        <v>4107</v>
      </c>
      <c r="BV25" s="2">
        <f>IF(BV$14&gt;'Salton Sea Accounting Model'!$F$3,LOOKUP(BV$14,'Salton Sea Accounting Model'!$F3:$F31,'Salton Sea Accounting Model'!$H3:$H31),'Salton Sea Accounting Model'!$H$3)</f>
        <v>4107</v>
      </c>
      <c r="BW25" s="2">
        <f>IF(BW$14&gt;'Salton Sea Accounting Model'!$F$3,LOOKUP(BW$14,'Salton Sea Accounting Model'!$F3:$F31,'Salton Sea Accounting Model'!$H3:$H31),'Salton Sea Accounting Model'!$H$3)</f>
        <v>4107</v>
      </c>
    </row>
    <row r="26" spans="1:75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>
      <c r="A28" s="10" t="s">
        <v>91</v>
      </c>
      <c r="B28" s="10" t="s">
        <v>92</v>
      </c>
      <c r="D28" s="2">
        <v>37000</v>
      </c>
      <c r="E28" t="s">
        <v>75</v>
      </c>
      <c r="F28" t="s">
        <v>93</v>
      </c>
      <c r="G28" s="13" t="s">
        <v>94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72158.686119217324</v>
      </c>
      <c r="T29" s="2">
        <f t="shared" si="29"/>
        <v>80462.486302261459</v>
      </c>
      <c r="U29" s="2">
        <f t="shared" si="29"/>
        <v>89743.744970915548</v>
      </c>
      <c r="V29" s="2">
        <f t="shared" si="29"/>
        <v>99980.315674768557</v>
      </c>
      <c r="W29" s="2">
        <f t="shared" si="29"/>
        <v>111159.55610723377</v>
      </c>
      <c r="X29" s="2">
        <f t="shared" si="29"/>
        <v>123190.20153340737</v>
      </c>
      <c r="Y29" s="2">
        <f t="shared" si="29"/>
        <v>136555.73231314795</v>
      </c>
      <c r="Z29" s="2">
        <f t="shared" si="29"/>
        <v>150816.15148549119</v>
      </c>
      <c r="AA29" s="2">
        <f t="shared" si="29"/>
        <v>165975.08103175074</v>
      </c>
      <c r="AB29" s="2">
        <f t="shared" si="29"/>
        <v>181717.21349176581</v>
      </c>
      <c r="AC29" s="2">
        <f t="shared" si="29"/>
        <v>197645.13233050867</v>
      </c>
      <c r="AD29" s="2">
        <f t="shared" si="29"/>
        <v>213454.75497032009</v>
      </c>
      <c r="AE29" s="2">
        <f t="shared" si="29"/>
        <v>228956.35526043622</v>
      </c>
      <c r="AF29" s="2">
        <f t="shared" si="29"/>
        <v>243757.10902197991</v>
      </c>
      <c r="AG29" s="2">
        <f t="shared" si="29"/>
        <v>257124.08113423723</v>
      </c>
      <c r="AH29" s="2">
        <f t="shared" si="29"/>
        <v>269223.47740175138</v>
      </c>
      <c r="AI29" s="2">
        <f t="shared" si="29"/>
        <v>279984.59420470963</v>
      </c>
      <c r="AJ29" s="2">
        <f t="shared" si="29"/>
        <v>289346.52619311342</v>
      </c>
      <c r="AK29" s="2">
        <f t="shared" si="29"/>
        <v>296953.62990590732</v>
      </c>
      <c r="AL29" s="2">
        <f t="shared" si="29"/>
        <v>303389.63675019966</v>
      </c>
      <c r="AM29" s="2">
        <f t="shared" si="29"/>
        <v>307097.70706068241</v>
      </c>
      <c r="AN29" s="2">
        <f t="shared" si="29"/>
        <v>306068.83896986285</v>
      </c>
      <c r="AO29" s="2">
        <f t="shared" si="29"/>
        <v>305488.11056093586</v>
      </c>
      <c r="AP29" s="2">
        <f t="shared" si="29"/>
        <v>305353.77159294812</v>
      </c>
      <c r="AQ29" s="2">
        <f t="shared" si="29"/>
        <v>304669.42488009523</v>
      </c>
      <c r="AR29" s="2">
        <f t="shared" si="29"/>
        <v>304964.828663464</v>
      </c>
      <c r="AS29" s="2">
        <f t="shared" si="29"/>
        <v>304781.81054618198</v>
      </c>
      <c r="AT29" s="2">
        <f t="shared" si="29"/>
        <v>304576.17643433617</v>
      </c>
      <c r="AU29" s="2">
        <f t="shared" si="29"/>
        <v>289177.34098358895</v>
      </c>
      <c r="AV29" s="2">
        <f t="shared" si="29"/>
        <v>280810.46887344052</v>
      </c>
      <c r="AW29" s="2">
        <f t="shared" si="29"/>
        <v>274988.83368355752</v>
      </c>
      <c r="AX29" s="2">
        <f t="shared" si="29"/>
        <v>270965.70810578263</v>
      </c>
      <c r="AY29" s="2">
        <f t="shared" si="29"/>
        <v>267723.95625457965</v>
      </c>
      <c r="AZ29" s="2">
        <f t="shared" si="29"/>
        <v>265637.04763021652</v>
      </c>
      <c r="BA29" s="2">
        <f t="shared" si="29"/>
        <v>264226.73369292141</v>
      </c>
      <c r="BB29" s="2">
        <f t="shared" si="29"/>
        <v>263502.17884090293</v>
      </c>
      <c r="BC29" s="2">
        <f t="shared" si="29"/>
        <v>263012.11277514906</v>
      </c>
      <c r="BD29" s="2">
        <f t="shared" si="29"/>
        <v>262754.0100175023</v>
      </c>
      <c r="BE29" s="2">
        <f t="shared" si="29"/>
        <v>262726.58630208025</v>
      </c>
      <c r="BF29" s="2">
        <f t="shared" si="29"/>
        <v>262929.78545229282</v>
      </c>
      <c r="BG29" s="2">
        <f t="shared" si="29"/>
        <v>263364.782585704</v>
      </c>
      <c r="BH29" s="2">
        <f t="shared" si="29"/>
        <v>264034.00380550895</v>
      </c>
      <c r="BI29" s="2">
        <f t="shared" si="29"/>
        <v>264520.75937654899</v>
      </c>
      <c r="BJ29" s="2">
        <f t="shared" si="29"/>
        <v>265245.02269722556</v>
      </c>
      <c r="BK29" s="2">
        <f t="shared" si="29"/>
        <v>265756.81280900585</v>
      </c>
      <c r="BL29" s="2">
        <f t="shared" si="29"/>
        <v>266090.89484060794</v>
      </c>
      <c r="BM29" s="2">
        <f t="shared" si="29"/>
        <v>266665.54865440179</v>
      </c>
      <c r="BN29" s="2">
        <f t="shared" si="29"/>
        <v>267484.0765873816</v>
      </c>
      <c r="BO29" s="2">
        <f t="shared" si="29"/>
        <v>268110.66324260266</v>
      </c>
      <c r="BP29" s="2">
        <f t="shared" si="29"/>
        <v>268985.18923577707</v>
      </c>
      <c r="BQ29" s="2">
        <f t="shared" si="29"/>
        <v>269658.71658024995</v>
      </c>
      <c r="BR29" s="2">
        <f t="shared" si="29"/>
        <v>270584.48567559029</v>
      </c>
      <c r="BS29" s="2">
        <f t="shared" si="29"/>
        <v>271299.48367576831</v>
      </c>
      <c r="BT29" s="2">
        <f t="shared" si="29"/>
        <v>271800.84502265207</v>
      </c>
      <c r="BU29" s="2">
        <f t="shared" ref="BU29:BW29" si="30" xml:space="preserve"> BU$23</f>
        <v>272558.27886454313</v>
      </c>
      <c r="BV29" s="2">
        <f t="shared" si="30"/>
        <v>273094.98585288564</v>
      </c>
      <c r="BW29" s="2">
        <f t="shared" si="30"/>
        <v>273891.54002925358</v>
      </c>
    </row>
    <row r="30" spans="1:75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72158.686119217324</v>
      </c>
      <c r="T31" s="2">
        <f t="shared" si="33"/>
        <v>80462.486302261459</v>
      </c>
      <c r="U31" s="2">
        <f t="shared" si="33"/>
        <v>89743.744970915548</v>
      </c>
      <c r="V31" s="2">
        <f t="shared" si="33"/>
        <v>99980.315674768557</v>
      </c>
      <c r="W31" s="2">
        <f t="shared" si="33"/>
        <v>111159.55610723377</v>
      </c>
      <c r="X31" s="2">
        <f t="shared" si="33"/>
        <v>123190.20153340737</v>
      </c>
      <c r="Y31" s="2">
        <f t="shared" si="33"/>
        <v>136555.73231314795</v>
      </c>
      <c r="Z31" s="2">
        <f t="shared" si="33"/>
        <v>150816.15148549119</v>
      </c>
      <c r="AA31" s="2">
        <f t="shared" si="33"/>
        <v>165975.08103175074</v>
      </c>
      <c r="AB31" s="2">
        <f t="shared" si="33"/>
        <v>181717.21349176581</v>
      </c>
      <c r="AC31" s="2">
        <f t="shared" si="33"/>
        <v>197645.13233050867</v>
      </c>
      <c r="AD31" s="2">
        <f t="shared" si="33"/>
        <v>213454.75497032009</v>
      </c>
      <c r="AE31" s="2">
        <f t="shared" si="33"/>
        <v>228956.35526043622</v>
      </c>
      <c r="AF31" s="2">
        <f t="shared" si="33"/>
        <v>243757.10902197991</v>
      </c>
      <c r="AG31" s="2">
        <f t="shared" si="33"/>
        <v>257124.08113423723</v>
      </c>
      <c r="AH31" s="2">
        <f t="shared" si="33"/>
        <v>269223.47740175138</v>
      </c>
      <c r="AI31" s="2">
        <f t="shared" si="33"/>
        <v>279984.59420470963</v>
      </c>
      <c r="AJ31" s="2">
        <f t="shared" si="33"/>
        <v>289346.52619311342</v>
      </c>
      <c r="AK31" s="2">
        <f t="shared" si="33"/>
        <v>296953.62990590732</v>
      </c>
      <c r="AL31" s="2">
        <f t="shared" si="33"/>
        <v>303389.63675019966</v>
      </c>
      <c r="AM31" s="2">
        <f t="shared" si="33"/>
        <v>307097.70706068241</v>
      </c>
      <c r="AN31" s="2">
        <f t="shared" si="33"/>
        <v>306068.83896986285</v>
      </c>
      <c r="AO31" s="2">
        <f t="shared" si="33"/>
        <v>305488.11056093586</v>
      </c>
      <c r="AP31" s="2">
        <f t="shared" si="33"/>
        <v>305353.77159294812</v>
      </c>
      <c r="AQ31" s="2">
        <f t="shared" si="33"/>
        <v>304669.42488009523</v>
      </c>
      <c r="AR31" s="2">
        <f t="shared" si="33"/>
        <v>304964.828663464</v>
      </c>
      <c r="AS31" s="2">
        <f t="shared" si="33"/>
        <v>304781.81054618198</v>
      </c>
      <c r="AT31" s="2">
        <f t="shared" si="33"/>
        <v>304576.17643433617</v>
      </c>
      <c r="AU31" s="2">
        <f t="shared" si="33"/>
        <v>289177.34098358895</v>
      </c>
      <c r="AV31" s="2">
        <f t="shared" si="33"/>
        <v>280810.46887344052</v>
      </c>
      <c r="AW31" s="2">
        <f t="shared" si="33"/>
        <v>274988.83368355752</v>
      </c>
      <c r="AX31" s="2">
        <f t="shared" si="33"/>
        <v>270965.70810578263</v>
      </c>
      <c r="AY31" s="2">
        <f t="shared" si="33"/>
        <v>267723.95625457965</v>
      </c>
      <c r="AZ31" s="2">
        <f t="shared" si="33"/>
        <v>265637.04763021652</v>
      </c>
      <c r="BA31" s="2">
        <f t="shared" si="33"/>
        <v>264226.73369292141</v>
      </c>
      <c r="BB31" s="2">
        <f t="shared" si="33"/>
        <v>263502.17884090293</v>
      </c>
      <c r="BC31" s="2">
        <f t="shared" si="33"/>
        <v>263012.11277514906</v>
      </c>
      <c r="BD31" s="2">
        <f t="shared" si="33"/>
        <v>262754.0100175023</v>
      </c>
      <c r="BE31" s="2">
        <f t="shared" si="33"/>
        <v>262726.58630208025</v>
      </c>
      <c r="BF31" s="2">
        <f t="shared" si="33"/>
        <v>262929.78545229282</v>
      </c>
      <c r="BG31" s="2">
        <f t="shared" si="33"/>
        <v>263364.782585704</v>
      </c>
      <c r="BH31" s="2">
        <f t="shared" si="33"/>
        <v>264034.00380550895</v>
      </c>
      <c r="BI31" s="2">
        <f t="shared" si="33"/>
        <v>264520.75937654899</v>
      </c>
      <c r="BJ31" s="2">
        <f t="shared" si="33"/>
        <v>265245.02269722556</v>
      </c>
      <c r="BK31" s="2">
        <f t="shared" si="33"/>
        <v>265756.81280900585</v>
      </c>
      <c r="BL31" s="2">
        <f t="shared" si="33"/>
        <v>266090.89484060794</v>
      </c>
      <c r="BM31" s="2">
        <f t="shared" si="33"/>
        <v>266665.54865440179</v>
      </c>
      <c r="BN31" s="2">
        <f t="shared" si="33"/>
        <v>267484.0765873816</v>
      </c>
      <c r="BO31" s="2">
        <f t="shared" si="33"/>
        <v>268110.66324260266</v>
      </c>
      <c r="BP31" s="2">
        <f t="shared" si="33"/>
        <v>268985.18923577707</v>
      </c>
      <c r="BQ31" s="2">
        <f t="shared" si="33"/>
        <v>269658.71658024995</v>
      </c>
      <c r="BR31" s="2">
        <f t="shared" si="33"/>
        <v>270584.48567559029</v>
      </c>
      <c r="BS31" s="2">
        <f t="shared" si="33"/>
        <v>271299.48367576831</v>
      </c>
      <c r="BT31" s="2">
        <f t="shared" si="33"/>
        <v>271800.84502265207</v>
      </c>
      <c r="BU31" s="2">
        <f t="shared" ref="BU31:BW31" si="34" xml:space="preserve"> BU$23</f>
        <v>272558.27886454313</v>
      </c>
      <c r="BV31" s="2">
        <f t="shared" si="34"/>
        <v>273094.98585288564</v>
      </c>
      <c r="BW31" s="2">
        <f t="shared" si="34"/>
        <v>273891.54002925358</v>
      </c>
    </row>
    <row r="32" spans="1:75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>IF(H23&gt;300000, (H23 - 300000)/H23 * H22, $D32 * H22)</f>
        <v>2178925.4411204383</v>
      </c>
      <c r="I32" s="2">
        <f t="shared" ref="I32:BT32" si="35">IF(I23&gt;300000, (I23 - 300000)/I23 * I22, $D32 * I22)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2275894.0423285537</v>
      </c>
      <c r="T32" s="2">
        <f t="shared" si="35"/>
        <v>2277188.347567982</v>
      </c>
      <c r="U32" s="2">
        <f t="shared" si="35"/>
        <v>2278117.4134543934</v>
      </c>
      <c r="V32" s="2">
        <f t="shared" si="35"/>
        <v>2278651.7914348245</v>
      </c>
      <c r="W32" s="2">
        <f t="shared" si="35"/>
        <v>2278697.0391174699</v>
      </c>
      <c r="X32" s="2">
        <f t="shared" si="35"/>
        <v>2278225.467882771</v>
      </c>
      <c r="Y32" s="2">
        <f t="shared" si="35"/>
        <v>2277212.4600177677</v>
      </c>
      <c r="Z32" s="2">
        <f t="shared" si="35"/>
        <v>2275749.7347061262</v>
      </c>
      <c r="AA32" s="2">
        <f t="shared" si="35"/>
        <v>2273810.9307633196</v>
      </c>
      <c r="AB32" s="2">
        <f t="shared" si="35"/>
        <v>2271369.7079234309</v>
      </c>
      <c r="AC32" s="2">
        <f t="shared" si="35"/>
        <v>2268409.975027258</v>
      </c>
      <c r="AD32" s="2">
        <f t="shared" si="35"/>
        <v>2264928.4700241247</v>
      </c>
      <c r="AE32" s="2">
        <f t="shared" si="35"/>
        <v>2260931.6999732833</v>
      </c>
      <c r="AF32" s="2">
        <f t="shared" si="35"/>
        <v>2256432.2227515751</v>
      </c>
      <c r="AG32" s="2">
        <f t="shared" si="35"/>
        <v>2251455.1290892088</v>
      </c>
      <c r="AH32" s="2">
        <f t="shared" si="35"/>
        <v>2246048.8850017791</v>
      </c>
      <c r="AI32" s="2">
        <f t="shared" si="35"/>
        <v>2240256.3741417448</v>
      </c>
      <c r="AJ32" s="2">
        <f t="shared" si="35"/>
        <v>2234122.5246825814</v>
      </c>
      <c r="AK32" s="2">
        <f t="shared" si="35"/>
        <v>2227693.9844497</v>
      </c>
      <c r="AL32" s="2">
        <f t="shared" si="35"/>
        <v>4772030.5795526905</v>
      </c>
      <c r="AM32" s="2">
        <f t="shared" si="35"/>
        <v>9782242.6910480596</v>
      </c>
      <c r="AN32" s="2">
        <f t="shared" si="35"/>
        <v>8215695.1978597967</v>
      </c>
      <c r="AO32" s="2">
        <f t="shared" si="35"/>
        <v>7311771.5598533945</v>
      </c>
      <c r="AP32" s="2">
        <f t="shared" si="35"/>
        <v>7023039.3582295831</v>
      </c>
      <c r="AQ32" s="2">
        <f t="shared" si="35"/>
        <v>6044754.9319327353</v>
      </c>
      <c r="AR32" s="2">
        <f t="shared" si="35"/>
        <v>6336661.9113986352</v>
      </c>
      <c r="AS32" s="2">
        <f t="shared" si="35"/>
        <v>6020829.7718451247</v>
      </c>
      <c r="AT32" s="2">
        <f t="shared" si="35"/>
        <v>5688219.7191264033</v>
      </c>
      <c r="AU32" s="2">
        <f t="shared" si="35"/>
        <v>1944924.264158038</v>
      </c>
      <c r="AV32" s="2">
        <f t="shared" si="35"/>
        <v>1941111.3821334424</v>
      </c>
      <c r="AW32" s="2">
        <f t="shared" si="35"/>
        <v>1937560.3158201978</v>
      </c>
      <c r="AX32" s="2">
        <f t="shared" si="35"/>
        <v>1934188.0761954917</v>
      </c>
      <c r="AY32" s="2">
        <f t="shared" si="35"/>
        <v>1930936.0538619969</v>
      </c>
      <c r="AZ32" s="2">
        <f t="shared" si="35"/>
        <v>1927778.5644716416</v>
      </c>
      <c r="BA32" s="2">
        <f t="shared" si="35"/>
        <v>1924678.0797991192</v>
      </c>
      <c r="BB32" s="2">
        <f t="shared" si="35"/>
        <v>1921612.604540999</v>
      </c>
      <c r="BC32" s="2">
        <f t="shared" si="35"/>
        <v>1918559.9638605774</v>
      </c>
      <c r="BD32" s="2">
        <f t="shared" si="35"/>
        <v>1915512.5707937956</v>
      </c>
      <c r="BE32" s="2">
        <f t="shared" si="35"/>
        <v>1912462.9588227125</v>
      </c>
      <c r="BF32" s="2">
        <f t="shared" si="35"/>
        <v>1909403.7414426105</v>
      </c>
      <c r="BG32" s="2">
        <f t="shared" si="35"/>
        <v>1906327.5723602213</v>
      </c>
      <c r="BH32" s="2">
        <f t="shared" si="35"/>
        <v>1903227.1057961346</v>
      </c>
      <c r="BI32" s="2">
        <f t="shared" si="35"/>
        <v>1900094.9563621164</v>
      </c>
      <c r="BJ32" s="2">
        <f t="shared" si="35"/>
        <v>1896937.1406138577</v>
      </c>
      <c r="BK32" s="2">
        <f t="shared" si="35"/>
        <v>1893746.1749716089</v>
      </c>
      <c r="BL32" s="2">
        <f t="shared" si="35"/>
        <v>1890529.0459836517</v>
      </c>
      <c r="BM32" s="2">
        <f t="shared" si="35"/>
        <v>1887291.5889254997</v>
      </c>
      <c r="BN32" s="2">
        <f t="shared" si="35"/>
        <v>1884026.1941928037</v>
      </c>
      <c r="BO32" s="2">
        <f t="shared" si="35"/>
        <v>1880725.1858428305</v>
      </c>
      <c r="BP32" s="2">
        <f t="shared" si="35"/>
        <v>1877394.9047614043</v>
      </c>
      <c r="BQ32" s="2">
        <f t="shared" si="35"/>
        <v>1874027.5515735939</v>
      </c>
      <c r="BR32" s="2">
        <f t="shared" si="35"/>
        <v>1870629.765225776</v>
      </c>
      <c r="BS32" s="2">
        <f t="shared" si="35"/>
        <v>1867193.6143957677</v>
      </c>
      <c r="BT32" s="2">
        <f t="shared" si="35"/>
        <v>1863726.0581596955</v>
      </c>
      <c r="BU32" s="2">
        <f t="shared" ref="BU32:BW32" si="36">IF(BU23&gt;300000, (BU23 - 300000)/BU23 * BU22, $D32 * BU22)</f>
        <v>1860234.1113070035</v>
      </c>
      <c r="BV32" s="2">
        <f t="shared" si="36"/>
        <v>1856709.6882395598</v>
      </c>
      <c r="BW32" s="2">
        <f t="shared" si="36"/>
        <v>1853160.0367028413</v>
      </c>
    </row>
    <row r="33" spans="2:75" ht="15">
      <c r="B33" s="10" t="s">
        <v>107</v>
      </c>
      <c r="C33">
        <v>2010</v>
      </c>
      <c r="D33" s="2">
        <v>10000</v>
      </c>
      <c r="E33" t="s">
        <v>15</v>
      </c>
      <c r="H33" s="2">
        <f xml:space="preserve"> $D33 + $D4 - H4</f>
        <v>10000</v>
      </c>
      <c r="I33" s="2">
        <f t="shared" ref="I33:BT33" si="37" xml:space="preserve"> $D33 + $D4 - I4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30623</v>
      </c>
      <c r="T33" s="2">
        <f t="shared" si="37"/>
        <v>38912</v>
      </c>
      <c r="U33" s="2">
        <f t="shared" si="37"/>
        <v>48281</v>
      </c>
      <c r="V33" s="2">
        <f t="shared" si="37"/>
        <v>56791</v>
      </c>
      <c r="W33" s="2">
        <f t="shared" si="37"/>
        <v>64249</v>
      </c>
      <c r="X33" s="2">
        <f t="shared" si="37"/>
        <v>69705</v>
      </c>
      <c r="Y33" s="2">
        <f t="shared" si="37"/>
        <v>74941</v>
      </c>
      <c r="Z33" s="2">
        <f t="shared" si="37"/>
        <v>79311</v>
      </c>
      <c r="AA33" s="2">
        <f t="shared" si="37"/>
        <v>83644</v>
      </c>
      <c r="AB33" s="2">
        <f t="shared" si="37"/>
        <v>87781</v>
      </c>
      <c r="AC33" s="2">
        <f t="shared" si="37"/>
        <v>91368</v>
      </c>
      <c r="AD33" s="2">
        <f t="shared" si="37"/>
        <v>94267</v>
      </c>
      <c r="AE33" s="2">
        <f t="shared" si="37"/>
        <v>96873</v>
      </c>
      <c r="AF33" s="2">
        <f t="shared" si="37"/>
        <v>99588</v>
      </c>
      <c r="AG33" s="2">
        <f t="shared" si="37"/>
        <v>101382</v>
      </c>
      <c r="AH33" s="2">
        <f t="shared" si="37"/>
        <v>103195</v>
      </c>
      <c r="AI33" s="2">
        <f t="shared" si="37"/>
        <v>104677</v>
      </c>
      <c r="AJ33" s="2">
        <f t="shared" si="37"/>
        <v>106182</v>
      </c>
      <c r="AK33" s="2">
        <f t="shared" si="37"/>
        <v>106950</v>
      </c>
      <c r="AL33" s="2">
        <f t="shared" si="37"/>
        <v>107740</v>
      </c>
      <c r="AM33" s="2">
        <f t="shared" si="37"/>
        <v>108523</v>
      </c>
      <c r="AN33" s="2">
        <f t="shared" si="37"/>
        <v>109301</v>
      </c>
      <c r="AO33" s="2">
        <f t="shared" si="37"/>
        <v>109702</v>
      </c>
      <c r="AP33" s="2">
        <f t="shared" si="37"/>
        <v>110522</v>
      </c>
      <c r="AQ33" s="2">
        <f t="shared" si="37"/>
        <v>110941</v>
      </c>
      <c r="AR33" s="2">
        <f t="shared" si="37"/>
        <v>111354</v>
      </c>
      <c r="AS33" s="2">
        <f t="shared" si="37"/>
        <v>111779</v>
      </c>
      <c r="AT33" s="2">
        <f t="shared" si="37"/>
        <v>112210</v>
      </c>
      <c r="AU33" s="2">
        <f t="shared" si="37"/>
        <v>110941</v>
      </c>
      <c r="AV33" s="2">
        <f t="shared" si="37"/>
        <v>109702</v>
      </c>
      <c r="AW33" s="2">
        <f t="shared" si="37"/>
        <v>109301</v>
      </c>
      <c r="AX33" s="2">
        <f t="shared" si="37"/>
        <v>108906</v>
      </c>
      <c r="AY33" s="2">
        <f t="shared" si="37"/>
        <v>108523</v>
      </c>
      <c r="AZ33" s="2">
        <f t="shared" si="37"/>
        <v>108133</v>
      </c>
      <c r="BA33" s="2">
        <f t="shared" si="37"/>
        <v>108133</v>
      </c>
      <c r="BB33" s="2">
        <f t="shared" si="37"/>
        <v>108133</v>
      </c>
      <c r="BC33" s="2">
        <f t="shared" si="37"/>
        <v>108133</v>
      </c>
      <c r="BD33" s="2">
        <f t="shared" si="37"/>
        <v>108133</v>
      </c>
      <c r="BE33" s="2">
        <f t="shared" si="37"/>
        <v>108133</v>
      </c>
      <c r="BF33" s="2">
        <f t="shared" si="37"/>
        <v>108133</v>
      </c>
      <c r="BG33" s="2">
        <f t="shared" si="37"/>
        <v>108133</v>
      </c>
      <c r="BH33" s="2">
        <f t="shared" si="37"/>
        <v>108523</v>
      </c>
      <c r="BI33" s="2">
        <f t="shared" si="37"/>
        <v>108523</v>
      </c>
      <c r="BJ33" s="2">
        <f t="shared" si="37"/>
        <v>108523</v>
      </c>
      <c r="BK33" s="2">
        <f t="shared" si="37"/>
        <v>108906</v>
      </c>
      <c r="BL33" s="2">
        <f t="shared" si="37"/>
        <v>108906</v>
      </c>
      <c r="BM33" s="2">
        <f t="shared" si="37"/>
        <v>108906</v>
      </c>
      <c r="BN33" s="2">
        <f t="shared" si="37"/>
        <v>109301</v>
      </c>
      <c r="BO33" s="2">
        <f t="shared" si="37"/>
        <v>109301</v>
      </c>
      <c r="BP33" s="2">
        <f t="shared" si="37"/>
        <v>109702</v>
      </c>
      <c r="BQ33" s="2">
        <f t="shared" si="37"/>
        <v>109702</v>
      </c>
      <c r="BR33" s="2">
        <f t="shared" si="37"/>
        <v>109702</v>
      </c>
      <c r="BS33" s="2">
        <f t="shared" si="37"/>
        <v>110110</v>
      </c>
      <c r="BT33" s="2">
        <f t="shared" si="37"/>
        <v>110110</v>
      </c>
      <c r="BU33" s="2">
        <f t="shared" ref="BU33:BW33" si="38" xml:space="preserve"> $D33 + $D4 - BU4</f>
        <v>110522</v>
      </c>
      <c r="BV33" s="2">
        <f t="shared" si="38"/>
        <v>110522</v>
      </c>
      <c r="BW33" s="2">
        <f t="shared" si="38"/>
        <v>110522</v>
      </c>
    </row>
    <row r="35" spans="2:75">
      <c r="I35" s="2"/>
      <c r="J35" s="2"/>
      <c r="K35" s="2"/>
      <c r="L35" s="1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opLeftCell="A3" zoomScale="75" zoomScaleNormal="75" workbookViewId="0">
      <selection activeCell="R10" sqref="R10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landscape" r:id="rId1"/>
  <headerFooter alignWithMargins="0">
    <oddHeader>&amp;C&amp;A</oddHeader>
    <oddFooter>&amp;CPage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W59"/>
  <sheetViews>
    <sheetView workbookViewId="0">
      <pane ySplit="2" topLeftCell="A12" activePane="bottomLeft" state="frozen"/>
      <selection pane="bottomLeft" activeCell="BX20" sqref="BX20"/>
      <selection activeCell="BL1" sqref="BL1"/>
    </sheetView>
  </sheetViews>
  <sheetFormatPr defaultRowHeight="12.75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115</v>
      </c>
    </row>
    <row r="2" spans="1:75" s="4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116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-232.2</v>
      </c>
      <c r="K3">
        <f>LOOKUP(K$5,'Salton Sea Accounting Model'!$C2:$C588,'Salton Sea Accounting Model'!$A2:$A588)</f>
        <v>-232.9</v>
      </c>
      <c r="L3">
        <f>LOOKUP(L$5,'Salton Sea Accounting Model'!$C2:$C588,'Salton Sea Accounting Model'!$A2:$A588)</f>
        <v>-233.6</v>
      </c>
      <c r="M3">
        <f>LOOKUP(M$5,'Salton Sea Accounting Model'!$C2:$C588,'Salton Sea Accounting Model'!$A2:$A588)</f>
        <v>-234.6</v>
      </c>
      <c r="N3">
        <f>LOOKUP(N$5,'Salton Sea Accounting Model'!$C2:$C588,'Salton Sea Accounting Model'!$A2:$A588)</f>
        <v>-234.8</v>
      </c>
      <c r="O3">
        <f>LOOKUP(O$5,'Salton Sea Accounting Model'!$C2:$C588,'Salton Sea Accounting Model'!$A2:$A588)</f>
        <v>-234.9</v>
      </c>
      <c r="P3">
        <f>LOOKUP(P$5,'Salton Sea Accounting Model'!$C2:$C588,'Salton Sea Accounting Model'!$A2:$A588)</f>
        <v>-234.9</v>
      </c>
      <c r="Q3">
        <f>LOOKUP(Q$5,'Salton Sea Accounting Model'!$C2:$C588,'Salton Sea Accounting Model'!$A2:$A588)</f>
        <v>-235.8</v>
      </c>
      <c r="R3">
        <f>LOOKUP(R$5,'Salton Sea Accounting Model'!$C2:$C588,'Salton Sea Accounting Model'!$A2:$A588)</f>
        <v>-236.8</v>
      </c>
      <c r="S3">
        <f>LOOKUP(S$5,'Salton Sea Accounting Model'!$C2:$C588,'Salton Sea Accounting Model'!$A2:$A588)</f>
        <v>-237.9</v>
      </c>
      <c r="T3">
        <f>LOOKUP(T$5,'Salton Sea Accounting Model'!$C2:$C588,'Salton Sea Accounting Model'!$A2:$A588)</f>
        <v>-239</v>
      </c>
      <c r="U3">
        <f>LOOKUP(U$5,'Salton Sea Accounting Model'!$C2:$C588,'Salton Sea Accounting Model'!$A2:$A588)</f>
        <v>-240</v>
      </c>
      <c r="V3">
        <f>LOOKUP(V$5,'Salton Sea Accounting Model'!$C2:$C588,'Salton Sea Accounting Model'!$A2:$A588)</f>
        <v>-241</v>
      </c>
      <c r="W3">
        <f>LOOKUP(W$5,'Salton Sea Accounting Model'!$C2:$C588,'Salton Sea Accounting Model'!$A2:$A588)</f>
        <v>-241.9</v>
      </c>
      <c r="X3">
        <f>LOOKUP(X$5,'Salton Sea Accounting Model'!$C2:$C588,'Salton Sea Accounting Model'!$A2:$A588)</f>
        <v>-242.8</v>
      </c>
      <c r="Y3">
        <f>LOOKUP(Y$5,'Salton Sea Accounting Model'!$C2:$C588,'Salton Sea Accounting Model'!$A2:$A588)</f>
        <v>-243.6</v>
      </c>
      <c r="Z3">
        <f>LOOKUP(Z$5,'Salton Sea Accounting Model'!$C2:$C588,'Salton Sea Accounting Model'!$A2:$A588)</f>
        <v>-244.3</v>
      </c>
      <c r="AA3">
        <f>LOOKUP(AA$5,'Salton Sea Accounting Model'!$C2:$C588,'Salton Sea Accounting Model'!$A2:$A588)</f>
        <v>-245</v>
      </c>
      <c r="AB3">
        <f>LOOKUP(AB$5,'Salton Sea Accounting Model'!$C2:$C588,'Salton Sea Accounting Model'!$A2:$A588)</f>
        <v>-245.5</v>
      </c>
      <c r="AC3">
        <f>LOOKUP(AC$5,'Salton Sea Accounting Model'!$C2:$C588,'Salton Sea Accounting Model'!$A2:$A588)</f>
        <v>-246</v>
      </c>
      <c r="AD3">
        <f>LOOKUP(AD$5,'Salton Sea Accounting Model'!$C2:$C588,'Salton Sea Accounting Model'!$A2:$A588)</f>
        <v>-246.5</v>
      </c>
      <c r="AE3">
        <f>LOOKUP(AE$5,'Salton Sea Accounting Model'!$C2:$C588,'Salton Sea Accounting Model'!$A2:$A588)</f>
        <v>-246.8</v>
      </c>
      <c r="AF3">
        <f>LOOKUP(AF$5,'Salton Sea Accounting Model'!$C2:$C588,'Salton Sea Accounting Model'!$A2:$A588)</f>
        <v>-247.2</v>
      </c>
      <c r="AG3">
        <f>LOOKUP(AG$5,'Salton Sea Accounting Model'!$C2:$C588,'Salton Sea Accounting Model'!$A2:$A588)</f>
        <v>-247.5</v>
      </c>
      <c r="AH3">
        <f>LOOKUP(AH$5,'Salton Sea Accounting Model'!$C2:$C588,'Salton Sea Accounting Model'!$A2:$A588)</f>
        <v>-247.8</v>
      </c>
      <c r="AI3">
        <f>LOOKUP(AI$5,'Salton Sea Accounting Model'!$C2:$C588,'Salton Sea Accounting Model'!$A2:$A588)</f>
        <v>-248</v>
      </c>
      <c r="AJ3">
        <f>LOOKUP(AJ$5,'Salton Sea Accounting Model'!$C2:$C588,'Salton Sea Accounting Model'!$A2:$A588)</f>
        <v>-248.2</v>
      </c>
      <c r="AK3">
        <f>LOOKUP(AK$5,'Salton Sea Accounting Model'!$C2:$C588,'Salton Sea Accounting Model'!$A2:$A588)</f>
        <v>-248.4</v>
      </c>
      <c r="AL3">
        <f>LOOKUP(AL$5,'Salton Sea Accounting Model'!$C2:$C588,'Salton Sea Accounting Model'!$A2:$A588)</f>
        <v>-248.6</v>
      </c>
      <c r="AM3">
        <f>LOOKUP(AM$5,'Salton Sea Accounting Model'!$C2:$C588,'Salton Sea Accounting Model'!$A2:$A588)</f>
        <v>-248.7</v>
      </c>
      <c r="AN3">
        <f>LOOKUP(AN$5,'Salton Sea Accounting Model'!$C2:$C588,'Salton Sea Accounting Model'!$A2:$A588)</f>
        <v>-248.9</v>
      </c>
      <c r="AO3">
        <f>LOOKUP(AO$5,'Salton Sea Accounting Model'!$C2:$C588,'Salton Sea Accounting Model'!$A2:$A588)</f>
        <v>-249</v>
      </c>
      <c r="AP3">
        <f>LOOKUP(AP$5,'Salton Sea Accounting Model'!$C2:$C588,'Salton Sea Accounting Model'!$A2:$A588)</f>
        <v>-249.1</v>
      </c>
      <c r="AQ3">
        <f>LOOKUP(AQ$5,'Salton Sea Accounting Model'!$C2:$C588,'Salton Sea Accounting Model'!$A2:$A588)</f>
        <v>-249.2</v>
      </c>
      <c r="AR3">
        <f>LOOKUP(AR$5,'Salton Sea Accounting Model'!$C2:$C588,'Salton Sea Accounting Model'!$A2:$A588)</f>
        <v>-249.4</v>
      </c>
      <c r="AS3">
        <f>LOOKUP(AS$5,'Salton Sea Accounting Model'!$C2:$C588,'Salton Sea Accounting Model'!$A2:$A588)</f>
        <v>-249.5</v>
      </c>
      <c r="AT3">
        <f>LOOKUP(AT$5,'Salton Sea Accounting Model'!$C2:$C588,'Salton Sea Accounting Model'!$A2:$A588)</f>
        <v>-249.5</v>
      </c>
      <c r="AU3">
        <f>LOOKUP(AU$5,'Salton Sea Accounting Model'!$C2:$C588,'Salton Sea Accounting Model'!$A2:$A588)</f>
        <v>-249.3</v>
      </c>
      <c r="AV3">
        <f>LOOKUP(AV$5,'Salton Sea Accounting Model'!$C2:$C588,'Salton Sea Accounting Model'!$A2:$A588)</f>
        <v>-249.1</v>
      </c>
      <c r="AW3">
        <f>LOOKUP(AW$5,'Salton Sea Accounting Model'!$C2:$C588,'Salton Sea Accounting Model'!$A2:$A588)</f>
        <v>-248.9</v>
      </c>
      <c r="AX3">
        <f>LOOKUP(AX$5,'Salton Sea Accounting Model'!$C2:$C588,'Salton Sea Accounting Model'!$A2:$A588)</f>
        <v>-248.8</v>
      </c>
      <c r="AY3">
        <f>LOOKUP(AY$5,'Salton Sea Accounting Model'!$C2:$C588,'Salton Sea Accounting Model'!$A2:$A588)</f>
        <v>-248.7</v>
      </c>
      <c r="AZ3">
        <f>LOOKUP(AZ$5,'Salton Sea Accounting Model'!$C2:$C588,'Salton Sea Accounting Model'!$A2:$A588)</f>
        <v>-248.6</v>
      </c>
      <c r="BA3">
        <f>LOOKUP(BA$5,'Salton Sea Accounting Model'!$C2:$C588,'Salton Sea Accounting Model'!$A2:$A588)</f>
        <v>-248.5</v>
      </c>
      <c r="BB3">
        <f>LOOKUP(BB$5,'Salton Sea Accounting Model'!$C2:$C588,'Salton Sea Accounting Model'!$A2:$A588)</f>
        <v>-248.4</v>
      </c>
      <c r="BC3">
        <f>LOOKUP(BC$5,'Salton Sea Accounting Model'!$C2:$C588,'Salton Sea Accounting Model'!$A2:$A588)</f>
        <v>-248.3</v>
      </c>
      <c r="BD3">
        <f>LOOKUP(BD$5,'Salton Sea Accounting Model'!$C2:$C588,'Salton Sea Accounting Model'!$A2:$A588)</f>
        <v>-248.3</v>
      </c>
      <c r="BE3">
        <f>LOOKUP(BE$5,'Salton Sea Accounting Model'!$C2:$C588,'Salton Sea Accounting Model'!$A2:$A588)</f>
        <v>-248.2</v>
      </c>
      <c r="BF3">
        <f>LOOKUP(BF$5,'Salton Sea Accounting Model'!$C2:$C588,'Salton Sea Accounting Model'!$A2:$A588)</f>
        <v>-248.2</v>
      </c>
      <c r="BG3">
        <f>LOOKUP(BG$5,'Salton Sea Accounting Model'!$C2:$C588,'Salton Sea Accounting Model'!$A2:$A588)</f>
        <v>-248.2</v>
      </c>
      <c r="BH3">
        <f>LOOKUP(BH$5,'Salton Sea Accounting Model'!$C2:$C588,'Salton Sea Accounting Model'!$A2:$A588)</f>
        <v>-248.2</v>
      </c>
      <c r="BI3">
        <f>LOOKUP(BI$5,'Salton Sea Accounting Model'!$C2:$C588,'Salton Sea Accounting Model'!$A2:$A588)</f>
        <v>-248.2</v>
      </c>
      <c r="BJ3">
        <f>LOOKUP(BJ$5,'Salton Sea Accounting Model'!$C2:$C588,'Salton Sea Accounting Model'!$A2:$A588)</f>
        <v>-248.2</v>
      </c>
      <c r="BK3">
        <f>LOOKUP(BK$5,'Salton Sea Accounting Model'!$C2:$C588,'Salton Sea Accounting Model'!$A2:$A588)</f>
        <v>-248.2</v>
      </c>
      <c r="BL3">
        <f>LOOKUP(BL$5,'Salton Sea Accounting Model'!$C2:$C588,'Salton Sea Accounting Model'!$A2:$A588)</f>
        <v>-248.2</v>
      </c>
      <c r="BM3">
        <f>LOOKUP(BM$5,'Salton Sea Accounting Model'!$C2:$C588,'Salton Sea Accounting Model'!$A2:$A588)</f>
        <v>-248.2</v>
      </c>
      <c r="BN3">
        <f>LOOKUP(BN$5,'Salton Sea Accounting Model'!$C2:$C588,'Salton Sea Accounting Model'!$A2:$A588)</f>
        <v>-248.3</v>
      </c>
      <c r="BO3">
        <f>LOOKUP(BO$5,'Salton Sea Accounting Model'!$C2:$C588,'Salton Sea Accounting Model'!$A2:$A588)</f>
        <v>-248.3</v>
      </c>
      <c r="BP3">
        <f>LOOKUP(BP$5,'Salton Sea Accounting Model'!$C2:$C588,'Salton Sea Accounting Model'!$A2:$A588)</f>
        <v>-248.3</v>
      </c>
      <c r="BQ3">
        <f>LOOKUP(BQ$5,'Salton Sea Accounting Model'!$C2:$C588,'Salton Sea Accounting Model'!$A2:$A588)</f>
        <v>-248.3</v>
      </c>
      <c r="BR3">
        <f>LOOKUP(BR$5,'Salton Sea Accounting Model'!$C2:$C588,'Salton Sea Accounting Model'!$A2:$A588)</f>
        <v>-248.4</v>
      </c>
      <c r="BS3">
        <f>LOOKUP(BS$5,'Salton Sea Accounting Model'!$C2:$C588,'Salton Sea Accounting Model'!$A2:$A588)</f>
        <v>-248.4</v>
      </c>
      <c r="BT3">
        <f>LOOKUP(BT$5,'Salton Sea Accounting Model'!$C2:$C588,'Salton Sea Accounting Model'!$A2:$A588)</f>
        <v>-248.4</v>
      </c>
      <c r="BU3">
        <f>LOOKUP(BU$5,'Salton Sea Accounting Model'!$C2:$C588,'Salton Sea Accounting Model'!$A2:$A588)</f>
        <v>-248.5</v>
      </c>
      <c r="BV3">
        <f>LOOKUP(BV$5,'Salton Sea Accounting Model'!$C2:$C588,'Salton Sea Accounting Model'!$A2:$A588)</f>
        <v>-248.5</v>
      </c>
      <c r="BW3">
        <f>LOOKUP(BW$5,'Salton Sea Accounting Model'!$C2:$C588,'Salton Sea Accounting Model'!$A2:$A588)</f>
        <v>-248.5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116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208793</v>
      </c>
      <c r="T4" s="2">
        <f>LOOKUP(T$5,'Salton Sea Accounting Model'!$C2:$C588,'Salton Sea Accounting Model'!$B2:$B588)</f>
        <v>205426</v>
      </c>
      <c r="U4" s="2">
        <f>LOOKUP(U$5,'Salton Sea Accounting Model'!$C2:$C588,'Salton Sea Accounting Model'!$B2:$B588)</f>
        <v>202360</v>
      </c>
      <c r="V4" s="2">
        <f>LOOKUP(V$5,'Salton Sea Accounting Model'!$C2:$C588,'Salton Sea Accounting Model'!$B2:$B588)</f>
        <v>198993</v>
      </c>
      <c r="W4" s="2">
        <f>LOOKUP(W$5,'Salton Sea Accounting Model'!$C2:$C588,'Salton Sea Accounting Model'!$B2:$B588)</f>
        <v>195894</v>
      </c>
      <c r="X4" s="2">
        <f>LOOKUP(X$5,'Salton Sea Accounting Model'!$C2:$C588,'Salton Sea Accounting Model'!$B2:$B588)</f>
        <v>192632</v>
      </c>
      <c r="Y4" s="2">
        <f>LOOKUP(Y$5,'Salton Sea Accounting Model'!$C2:$C588,'Salton Sea Accounting Model'!$B2:$B588)</f>
        <v>189532</v>
      </c>
      <c r="Z4" s="2">
        <f>LOOKUP(Z$5,'Salton Sea Accounting Model'!$C2:$C588,'Salton Sea Accounting Model'!$B2:$B588)</f>
        <v>186450</v>
      </c>
      <c r="AA4" s="2">
        <f>LOOKUP(AA$5,'Salton Sea Accounting Model'!$C2:$C588,'Salton Sea Accounting Model'!$B2:$B588)</f>
        <v>183640</v>
      </c>
      <c r="AB4" s="2">
        <f>LOOKUP(AB$5,'Salton Sea Accounting Model'!$C2:$C588,'Salton Sea Accounting Model'!$B2:$B588)</f>
        <v>181754</v>
      </c>
      <c r="AC4" s="2">
        <f>LOOKUP(AC$5,'Salton Sea Accounting Model'!$C2:$C588,'Salton Sea Accounting Model'!$B2:$B588)</f>
        <v>179860</v>
      </c>
      <c r="AD4" s="2">
        <f>LOOKUP(AD$5,'Salton Sea Accounting Model'!$C2:$C588,'Salton Sea Accounting Model'!$B2:$B588)</f>
        <v>177968</v>
      </c>
      <c r="AE4" s="2">
        <f>LOOKUP(AE$5,'Salton Sea Accounting Model'!$C2:$C588,'Salton Sea Accounting Model'!$B2:$B588)</f>
        <v>176844</v>
      </c>
      <c r="AF4" s="2">
        <f>LOOKUP(AF$5,'Salton Sea Accounting Model'!$C2:$C588,'Salton Sea Accounting Model'!$B2:$B588)</f>
        <v>175423</v>
      </c>
      <c r="AG4" s="2">
        <f>LOOKUP(AG$5,'Salton Sea Accounting Model'!$C2:$C588,'Salton Sea Accounting Model'!$B2:$B588)</f>
        <v>174361</v>
      </c>
      <c r="AH4" s="2">
        <f>LOOKUP(AH$5,'Salton Sea Accounting Model'!$C2:$C588,'Salton Sea Accounting Model'!$B2:$B588)</f>
        <v>173266</v>
      </c>
      <c r="AI4" s="2">
        <f>LOOKUP(AI$5,'Salton Sea Accounting Model'!$C2:$C588,'Salton Sea Accounting Model'!$B2:$B588)</f>
        <v>172565</v>
      </c>
      <c r="AJ4" s="2">
        <f>LOOKUP(AJ$5,'Salton Sea Accounting Model'!$C2:$C588,'Salton Sea Accounting Model'!$B2:$B588)</f>
        <v>171889</v>
      </c>
      <c r="AK4" s="2">
        <f>LOOKUP(AK$5,'Salton Sea Accounting Model'!$C2:$C588,'Salton Sea Accounting Model'!$B2:$B588)</f>
        <v>171222</v>
      </c>
      <c r="AL4" s="2">
        <f>LOOKUP(AL$5,'Salton Sea Accounting Model'!$C2:$C588,'Salton Sea Accounting Model'!$B2:$B588)</f>
        <v>170567</v>
      </c>
      <c r="AM4" s="2">
        <f>LOOKUP(AM$5,'Salton Sea Accounting Model'!$C2:$C588,'Salton Sea Accounting Model'!$B2:$B588)</f>
        <v>170249</v>
      </c>
      <c r="AN4" s="2">
        <f>LOOKUP(AN$5,'Salton Sea Accounting Model'!$C2:$C588,'Salton Sea Accounting Model'!$B2:$B588)</f>
        <v>169621</v>
      </c>
      <c r="AO4" s="2">
        <f>LOOKUP(AO$5,'Salton Sea Accounting Model'!$C2:$C588,'Salton Sea Accounting Model'!$B2:$B588)</f>
        <v>169311</v>
      </c>
      <c r="AP4" s="2">
        <f>LOOKUP(AP$5,'Salton Sea Accounting Model'!$C2:$C588,'Salton Sea Accounting Model'!$B2:$B588)</f>
        <v>169008</v>
      </c>
      <c r="AQ4" s="2">
        <f>LOOKUP(AQ$5,'Salton Sea Accounting Model'!$C2:$C588,'Salton Sea Accounting Model'!$B2:$B588)</f>
        <v>168702</v>
      </c>
      <c r="AR4" s="2">
        <f>LOOKUP(AR$5,'Salton Sea Accounting Model'!$C2:$C588,'Salton Sea Accounting Model'!$B2:$B588)</f>
        <v>168090</v>
      </c>
      <c r="AS4" s="2">
        <f>LOOKUP(AS$5,'Salton Sea Accounting Model'!$C2:$C588,'Salton Sea Accounting Model'!$B2:$B588)</f>
        <v>167785</v>
      </c>
      <c r="AT4" s="2">
        <f>LOOKUP(AT$5,'Salton Sea Accounting Model'!$C2:$C588,'Salton Sea Accounting Model'!$B2:$B588)</f>
        <v>167785</v>
      </c>
      <c r="AU4" s="2">
        <f>LOOKUP(AU$5,'Salton Sea Accounting Model'!$C2:$C588,'Salton Sea Accounting Model'!$B2:$B588)</f>
        <v>168397</v>
      </c>
      <c r="AV4" s="2">
        <f>LOOKUP(AV$5,'Salton Sea Accounting Model'!$C2:$C588,'Salton Sea Accounting Model'!$B2:$B588)</f>
        <v>169008</v>
      </c>
      <c r="AW4" s="2">
        <f>LOOKUP(AW$5,'Salton Sea Accounting Model'!$C2:$C588,'Salton Sea Accounting Model'!$B2:$B588)</f>
        <v>169621</v>
      </c>
      <c r="AX4" s="2">
        <f>LOOKUP(AX$5,'Salton Sea Accounting Model'!$C2:$C588,'Salton Sea Accounting Model'!$B2:$B588)</f>
        <v>169932</v>
      </c>
      <c r="AY4" s="2">
        <f>LOOKUP(AY$5,'Salton Sea Accounting Model'!$C2:$C588,'Salton Sea Accounting Model'!$B2:$B588)</f>
        <v>170249</v>
      </c>
      <c r="AZ4" s="2">
        <f>LOOKUP(AZ$5,'Salton Sea Accounting Model'!$C2:$C588,'Salton Sea Accounting Model'!$B2:$B588)</f>
        <v>170567</v>
      </c>
      <c r="BA4" s="2">
        <f>LOOKUP(BA$5,'Salton Sea Accounting Model'!$C2:$C588,'Salton Sea Accounting Model'!$B2:$B588)</f>
        <v>170892</v>
      </c>
      <c r="BB4" s="2">
        <f>LOOKUP(BB$5,'Salton Sea Accounting Model'!$C2:$C588,'Salton Sea Accounting Model'!$B2:$B588)</f>
        <v>171222</v>
      </c>
      <c r="BC4" s="2">
        <f>LOOKUP(BC$5,'Salton Sea Accounting Model'!$C2:$C588,'Salton Sea Accounting Model'!$B2:$B588)</f>
        <v>171553</v>
      </c>
      <c r="BD4" s="2">
        <f>LOOKUP(BD$5,'Salton Sea Accounting Model'!$C2:$C588,'Salton Sea Accounting Model'!$B2:$B588)</f>
        <v>171553</v>
      </c>
      <c r="BE4" s="2">
        <f>LOOKUP(BE$5,'Salton Sea Accounting Model'!$C2:$C588,'Salton Sea Accounting Model'!$B2:$B588)</f>
        <v>171889</v>
      </c>
      <c r="BF4" s="2">
        <f>LOOKUP(BF$5,'Salton Sea Accounting Model'!$C2:$C588,'Salton Sea Accounting Model'!$B2:$B588)</f>
        <v>171889</v>
      </c>
      <c r="BG4" s="2">
        <f>LOOKUP(BG$5,'Salton Sea Accounting Model'!$C2:$C588,'Salton Sea Accounting Model'!$B2:$B588)</f>
        <v>171889</v>
      </c>
      <c r="BH4" s="2">
        <f>LOOKUP(BH$5,'Salton Sea Accounting Model'!$C2:$C588,'Salton Sea Accounting Model'!$B2:$B588)</f>
        <v>171889</v>
      </c>
      <c r="BI4" s="2">
        <f>LOOKUP(BI$5,'Salton Sea Accounting Model'!$C2:$C588,'Salton Sea Accounting Model'!$B2:$B588)</f>
        <v>171889</v>
      </c>
      <c r="BJ4" s="2">
        <f>LOOKUP(BJ$5,'Salton Sea Accounting Model'!$C2:$C588,'Salton Sea Accounting Model'!$B2:$B588)</f>
        <v>171889</v>
      </c>
      <c r="BK4" s="2">
        <f>LOOKUP(BK$5,'Salton Sea Accounting Model'!$C2:$C588,'Salton Sea Accounting Model'!$B2:$B588)</f>
        <v>171889</v>
      </c>
      <c r="BL4" s="2">
        <f>LOOKUP(BL$5,'Salton Sea Accounting Model'!$C2:$C588,'Salton Sea Accounting Model'!$B2:$B588)</f>
        <v>171889</v>
      </c>
      <c r="BM4" s="2">
        <f>LOOKUP(BM$5,'Salton Sea Accounting Model'!$C2:$C588,'Salton Sea Accounting Model'!$B2:$B588)</f>
        <v>171889</v>
      </c>
      <c r="BN4" s="2">
        <f>LOOKUP(BN$5,'Salton Sea Accounting Model'!$C2:$C588,'Salton Sea Accounting Model'!$B2:$B588)</f>
        <v>171553</v>
      </c>
      <c r="BO4" s="2">
        <f>LOOKUP(BO$5,'Salton Sea Accounting Model'!$C2:$C588,'Salton Sea Accounting Model'!$B2:$B588)</f>
        <v>171553</v>
      </c>
      <c r="BP4" s="2">
        <f>LOOKUP(BP$5,'Salton Sea Accounting Model'!$C2:$C588,'Salton Sea Accounting Model'!$B2:$B588)</f>
        <v>171553</v>
      </c>
      <c r="BQ4" s="2">
        <f>LOOKUP(BQ$5,'Salton Sea Accounting Model'!$C2:$C588,'Salton Sea Accounting Model'!$B2:$B588)</f>
        <v>171553</v>
      </c>
      <c r="BR4" s="2">
        <f>LOOKUP(BR$5,'Salton Sea Accounting Model'!$C2:$C588,'Salton Sea Accounting Model'!$B2:$B588)</f>
        <v>171222</v>
      </c>
      <c r="BS4" s="2">
        <f>LOOKUP(BS$5,'Salton Sea Accounting Model'!$C2:$C588,'Salton Sea Accounting Model'!$B2:$B588)</f>
        <v>171222</v>
      </c>
      <c r="BT4" s="2">
        <f>LOOKUP(BT$5,'Salton Sea Accounting Model'!$C2:$C588,'Salton Sea Accounting Model'!$B2:$B588)</f>
        <v>171222</v>
      </c>
      <c r="BU4" s="2">
        <f>LOOKUP(BU$5,'Salton Sea Accounting Model'!$C2:$C588,'Salton Sea Accounting Model'!$B2:$B588)</f>
        <v>170892</v>
      </c>
      <c r="BV4" s="2">
        <f>LOOKUP(BV$5,'Salton Sea Accounting Model'!$C2:$C588,'Salton Sea Accounting Model'!$B2:$B588)</f>
        <v>170892</v>
      </c>
      <c r="BW4" s="2">
        <f>LOOKUP(BW$5,'Salton Sea Accounting Model'!$C2:$C588,'Salton Sea Accounting Model'!$B2:$B588)</f>
        <v>170892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116</v>
      </c>
      <c r="G5" s="13" t="s">
        <v>20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5217277.4522078903</v>
      </c>
      <c r="T5" s="2">
        <f t="shared" si="2"/>
        <v>4984340.1244700234</v>
      </c>
      <c r="U5" s="2">
        <f t="shared" si="2"/>
        <v>4771059.1611267757</v>
      </c>
      <c r="V5" s="2">
        <f t="shared" si="2"/>
        <v>4575611.3011760842</v>
      </c>
      <c r="W5" s="2">
        <f t="shared" si="2"/>
        <v>4391957.9240799788</v>
      </c>
      <c r="X5" s="2">
        <f t="shared" si="2"/>
        <v>4223514.1464339849</v>
      </c>
      <c r="Y5" s="2">
        <f t="shared" si="2"/>
        <v>4070922.0695339302</v>
      </c>
      <c r="Z5" s="2">
        <f t="shared" si="2"/>
        <v>3933561.4144038316</v>
      </c>
      <c r="AA5" s="2">
        <f t="shared" si="2"/>
        <v>3815823.8073903644</v>
      </c>
      <c r="AB5" s="2">
        <f t="shared" si="2"/>
        <v>3716095.0157090058</v>
      </c>
      <c r="AC5" s="2">
        <f t="shared" si="2"/>
        <v>3625151.0228139195</v>
      </c>
      <c r="AD5" s="2">
        <f t="shared" si="2"/>
        <v>3547253.652683943</v>
      </c>
      <c r="AE5" s="2">
        <f t="shared" si="2"/>
        <v>3478127.8153032488</v>
      </c>
      <c r="AF5" s="2">
        <f t="shared" si="2"/>
        <v>3417904.6242605564</v>
      </c>
      <c r="AG5" s="2">
        <f t="shared" si="2"/>
        <v>3363987.4867592431</v>
      </c>
      <c r="AH5" s="2">
        <f t="shared" si="2"/>
        <v>3318519.8069199426</v>
      </c>
      <c r="AI5" s="2">
        <f t="shared" si="2"/>
        <v>3277657.0032824534</v>
      </c>
      <c r="AJ5" s="2">
        <f t="shared" si="2"/>
        <v>3239382.3441358041</v>
      </c>
      <c r="AK5" s="2">
        <f t="shared" si="2"/>
        <v>3207450.7881700872</v>
      </c>
      <c r="AL5" s="2">
        <f t="shared" si="2"/>
        <v>3177918.2766681183</v>
      </c>
      <c r="AM5" s="2">
        <f t="shared" si="2"/>
        <v>3150723.6574056614</v>
      </c>
      <c r="AN5" s="2">
        <f t="shared" si="2"/>
        <v>3124149.5720854411</v>
      </c>
      <c r="AO5" s="2">
        <f t="shared" si="2"/>
        <v>3103558.8111459659</v>
      </c>
      <c r="AP5" s="2">
        <f t="shared" si="2"/>
        <v>3083540.9021286657</v>
      </c>
      <c r="AQ5" s="2">
        <f t="shared" si="2"/>
        <v>3064060.329022395</v>
      </c>
      <c r="AR5" s="2">
        <f t="shared" si="2"/>
        <v>3045132.3129747873</v>
      </c>
      <c r="AS5" s="2">
        <f t="shared" si="2"/>
        <v>3028309.4110445054</v>
      </c>
      <c r="AT5" s="2">
        <f t="shared" si="2"/>
        <v>3015728.3202799717</v>
      </c>
      <c r="AU5" s="2">
        <f t="shared" si="2"/>
        <v>3055147.229515438</v>
      </c>
      <c r="AV5" s="2">
        <f t="shared" si="2"/>
        <v>3090474.4997870643</v>
      </c>
      <c r="AW5" s="2">
        <f t="shared" si="2"/>
        <v>3117993.9266807935</v>
      </c>
      <c r="AX5" s="2">
        <f t="shared" si="2"/>
        <v>3141403.1657413184</v>
      </c>
      <c r="AY5" s="2">
        <f t="shared" si="2"/>
        <v>3162234.4791637906</v>
      </c>
      <c r="AZ5" s="2">
        <f t="shared" si="2"/>
        <v>3180457.424652942</v>
      </c>
      <c r="BA5" s="2">
        <f t="shared" si="2"/>
        <v>3196066.9284928944</v>
      </c>
      <c r="BB5" s="2">
        <f t="shared" si="2"/>
        <v>3209027.4746725019</v>
      </c>
      <c r="BC5" s="2">
        <f t="shared" si="2"/>
        <v>3219313.694612375</v>
      </c>
      <c r="BD5" s="2">
        <f t="shared" si="2"/>
        <v>3226920.5145966355</v>
      </c>
      <c r="BE5" s="2">
        <f t="shared" si="2"/>
        <v>3233527.334580896</v>
      </c>
      <c r="BF5" s="2">
        <f t="shared" si="2"/>
        <v>3237429.3860301538</v>
      </c>
      <c r="BG5" s="2">
        <f t="shared" si="2"/>
        <v>3240331.4374794117</v>
      </c>
      <c r="BH5" s="2">
        <f t="shared" si="2"/>
        <v>3242233.4889286696</v>
      </c>
      <c r="BI5" s="2">
        <f t="shared" si="2"/>
        <v>3243135.5403779275</v>
      </c>
      <c r="BJ5" s="2">
        <f t="shared" si="2"/>
        <v>3243037.5918271854</v>
      </c>
      <c r="BK5" s="2">
        <f t="shared" si="2"/>
        <v>3241939.6432764432</v>
      </c>
      <c r="BL5" s="2">
        <f t="shared" si="2"/>
        <v>3239841.6947257011</v>
      </c>
      <c r="BM5" s="2">
        <f t="shared" si="2"/>
        <v>3236743.746174959</v>
      </c>
      <c r="BN5" s="2">
        <f t="shared" si="2"/>
        <v>3232645.7976242169</v>
      </c>
      <c r="BO5" s="2">
        <f t="shared" si="2"/>
        <v>3229252.6176084774</v>
      </c>
      <c r="BP5" s="2">
        <f t="shared" si="2"/>
        <v>3224859.4375927378</v>
      </c>
      <c r="BQ5" s="2">
        <f t="shared" si="2"/>
        <v>3219466.2575769983</v>
      </c>
      <c r="BR5" s="2">
        <f t="shared" si="2"/>
        <v>3213073.0775612588</v>
      </c>
      <c r="BS5" s="2">
        <f t="shared" si="2"/>
        <v>3207359.2975011319</v>
      </c>
      <c r="BT5" s="2">
        <f t="shared" si="2"/>
        <v>3200645.517441005</v>
      </c>
      <c r="BU5" s="2">
        <f t="shared" si="2"/>
        <v>3196701.7418419649</v>
      </c>
      <c r="BV5" s="2">
        <f t="shared" ref="BV5:BW5" si="3" xml:space="preserve"> BU5 + BU6</f>
        <v>3193425.0264685247</v>
      </c>
      <c r="BW5" s="2">
        <f t="shared" si="3"/>
        <v>3189148.3110950845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-146868.22923190449</v>
      </c>
      <c r="E6" t="s">
        <v>23</v>
      </c>
      <c r="F6" t="s">
        <v>112</v>
      </c>
      <c r="G6" s="13" t="s">
        <v>25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-233942.86996490357</v>
      </c>
      <c r="S6" s="2">
        <f t="shared" si="4"/>
        <v>-232937.32773786702</v>
      </c>
      <c r="T6" s="2">
        <f t="shared" si="4"/>
        <v>-213280.963343248</v>
      </c>
      <c r="U6" s="2">
        <f t="shared" si="4"/>
        <v>-195447.85995069111</v>
      </c>
      <c r="V6" s="2">
        <f t="shared" si="4"/>
        <v>-183653.37709610537</v>
      </c>
      <c r="W6" s="2">
        <f t="shared" si="4"/>
        <v>-168443.77764599433</v>
      </c>
      <c r="X6" s="2">
        <f t="shared" si="4"/>
        <v>-152592.0769000547</v>
      </c>
      <c r="Y6" s="2">
        <f t="shared" si="4"/>
        <v>-137360.65513009857</v>
      </c>
      <c r="Z6" s="2">
        <f t="shared" si="4"/>
        <v>-117737.60701346712</v>
      </c>
      <c r="AA6" s="2">
        <f t="shared" si="4"/>
        <v>-99728.791681358707</v>
      </c>
      <c r="AB6" s="2">
        <f t="shared" si="4"/>
        <v>-90943.992895086412</v>
      </c>
      <c r="AC6" s="2">
        <f t="shared" si="4"/>
        <v>-77897.370129976422</v>
      </c>
      <c r="AD6" s="2">
        <f t="shared" si="4"/>
        <v>-69125.837380694109</v>
      </c>
      <c r="AE6" s="2">
        <f t="shared" si="4"/>
        <v>-60223.191042692517</v>
      </c>
      <c r="AF6" s="2">
        <f t="shared" si="4"/>
        <v>-53917.137501313351</v>
      </c>
      <c r="AG6" s="2">
        <f t="shared" si="4"/>
        <v>-45467.679839300574</v>
      </c>
      <c r="AH6" s="2">
        <f t="shared" si="4"/>
        <v>-40862.803637489211</v>
      </c>
      <c r="AI6" s="2">
        <f t="shared" si="4"/>
        <v>-38274.659146649181</v>
      </c>
      <c r="AJ6" s="2">
        <f t="shared" si="4"/>
        <v>-31931.555965716718</v>
      </c>
      <c r="AK6" s="2">
        <f t="shared" si="4"/>
        <v>-29532.511501968955</v>
      </c>
      <c r="AL6" s="2">
        <f t="shared" si="4"/>
        <v>-27194.619262456661</v>
      </c>
      <c r="AM6" s="2">
        <f t="shared" si="4"/>
        <v>-26574.085320220096</v>
      </c>
      <c r="AN6" s="2">
        <f t="shared" si="4"/>
        <v>-20590.760939475033</v>
      </c>
      <c r="AO6" s="2">
        <f t="shared" si="4"/>
        <v>-20017.9090173</v>
      </c>
      <c r="AP6" s="2">
        <f t="shared" si="4"/>
        <v>-19480.573106270866</v>
      </c>
      <c r="AQ6" s="2">
        <f t="shared" si="4"/>
        <v>-18928.016047607874</v>
      </c>
      <c r="AR6" s="2">
        <f t="shared" si="4"/>
        <v>-16822.901930281776</v>
      </c>
      <c r="AS6" s="2">
        <f t="shared" si="4"/>
        <v>-12581.090764533496</v>
      </c>
      <c r="AT6" s="2">
        <f t="shared" si="4"/>
        <v>39418.909235466504</v>
      </c>
      <c r="AU6" s="2">
        <f t="shared" si="4"/>
        <v>35327.270271626534</v>
      </c>
      <c r="AV6" s="2">
        <f t="shared" si="4"/>
        <v>27519.426893729134</v>
      </c>
      <c r="AW6" s="2">
        <f t="shared" si="4"/>
        <v>23409.239060524967</v>
      </c>
      <c r="AX6" s="2">
        <f t="shared" si="4"/>
        <v>20831.3134224721</v>
      </c>
      <c r="AY6" s="2">
        <f t="shared" si="4"/>
        <v>18222.945489151287</v>
      </c>
      <c r="AZ6" s="2">
        <f t="shared" si="4"/>
        <v>15609.503839952406</v>
      </c>
      <c r="BA6" s="2">
        <f t="shared" si="4"/>
        <v>12960.546179607743</v>
      </c>
      <c r="BB6" s="2">
        <f t="shared" si="4"/>
        <v>10286.219939873205</v>
      </c>
      <c r="BC6" s="2">
        <f t="shared" si="4"/>
        <v>7606.8199842604809</v>
      </c>
      <c r="BD6" s="2">
        <f t="shared" si="4"/>
        <v>6606.8199842604809</v>
      </c>
      <c r="BE6" s="2">
        <f t="shared" si="4"/>
        <v>3902.0514492579969</v>
      </c>
      <c r="BF6" s="2">
        <f t="shared" si="4"/>
        <v>2902.0514492579969</v>
      </c>
      <c r="BG6" s="2">
        <f t="shared" si="4"/>
        <v>1902.0514492579969</v>
      </c>
      <c r="BH6" s="2">
        <f t="shared" si="4"/>
        <v>902.05144925799686</v>
      </c>
      <c r="BI6" s="2">
        <f t="shared" si="4"/>
        <v>-97.948550742003135</v>
      </c>
      <c r="BJ6" s="2">
        <f t="shared" si="4"/>
        <v>-1097.9485507420031</v>
      </c>
      <c r="BK6" s="2">
        <f t="shared" si="4"/>
        <v>-2097.9485507420031</v>
      </c>
      <c r="BL6" s="2">
        <f t="shared" si="4"/>
        <v>-3097.9485507420031</v>
      </c>
      <c r="BM6" s="2">
        <f t="shared" si="4"/>
        <v>-4097.9485507420031</v>
      </c>
      <c r="BN6" s="2">
        <f t="shared" si="4"/>
        <v>-3393.1800157395191</v>
      </c>
      <c r="BO6" s="2">
        <f t="shared" si="4"/>
        <v>-4393.1800157395191</v>
      </c>
      <c r="BP6" s="2">
        <f t="shared" si="4"/>
        <v>-5393.1800157395191</v>
      </c>
      <c r="BQ6" s="2">
        <f t="shared" si="4"/>
        <v>-6393.1800157395191</v>
      </c>
      <c r="BR6" s="2">
        <f t="shared" si="4"/>
        <v>-5713.7800601267954</v>
      </c>
      <c r="BS6" s="2">
        <f t="shared" si="4"/>
        <v>-6713.7800601267954</v>
      </c>
      <c r="BT6" s="2">
        <f t="shared" si="4"/>
        <v>-3943.7755990399746</v>
      </c>
      <c r="BU6" s="2">
        <f t="shared" si="4"/>
        <v>-3276.7153734400636</v>
      </c>
      <c r="BV6" s="2">
        <f t="shared" ref="BV6:BW6" si="5" xml:space="preserve"> SUM(BV13:BV18) - SUM(BV19:BV21)</f>
        <v>-4276.7153734400636</v>
      </c>
      <c r="BW6" s="2">
        <f t="shared" si="5"/>
        <v>-5276.7153734400636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75000</v>
      </c>
      <c r="E9" t="s">
        <v>23</v>
      </c>
      <c r="F9" t="s">
        <v>29</v>
      </c>
      <c r="G9" s="13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75" ht="15">
      <c r="A10" s="10"/>
      <c r="B10" s="10" t="s">
        <v>31</v>
      </c>
      <c r="C10">
        <v>2010</v>
      </c>
      <c r="D10" s="2">
        <v>12000</v>
      </c>
      <c r="E10" t="s">
        <v>23</v>
      </c>
      <c r="F10" t="s">
        <v>29</v>
      </c>
      <c r="G10" s="13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75" ht="15">
      <c r="A11" s="10"/>
      <c r="B11" s="10" t="s">
        <v>32</v>
      </c>
      <c r="C11">
        <v>2010</v>
      </c>
      <c r="D11" s="2">
        <v>25</v>
      </c>
      <c r="E11" t="s">
        <v>23</v>
      </c>
      <c r="F11" t="s">
        <v>29</v>
      </c>
      <c r="G11" s="13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2" si="10" xml:space="preserve"> $D12</f>
        <v>1</v>
      </c>
      <c r="J12" s="5">
        <f t="shared" si="10"/>
        <v>1</v>
      </c>
      <c r="K12" s="5">
        <f t="shared" si="10"/>
        <v>1</v>
      </c>
      <c r="L12" s="5">
        <f t="shared" si="10"/>
        <v>1</v>
      </c>
      <c r="M12" s="5">
        <f t="shared" si="10"/>
        <v>1</v>
      </c>
      <c r="N12" s="5">
        <f t="shared" si="10"/>
        <v>1</v>
      </c>
      <c r="O12" s="5">
        <f t="shared" si="10"/>
        <v>1</v>
      </c>
      <c r="P12" s="5">
        <f t="shared" si="10"/>
        <v>1</v>
      </c>
      <c r="Q12" s="5">
        <f t="shared" si="10"/>
        <v>1</v>
      </c>
      <c r="R12" s="5">
        <f t="shared" si="10"/>
        <v>1</v>
      </c>
      <c r="S12" s="5">
        <f t="shared" si="10"/>
        <v>1</v>
      </c>
      <c r="T12" s="5">
        <f t="shared" si="10"/>
        <v>1</v>
      </c>
      <c r="U12" s="5">
        <f t="shared" si="10"/>
        <v>1</v>
      </c>
      <c r="V12" s="5">
        <f t="shared" si="10"/>
        <v>1</v>
      </c>
      <c r="W12" s="5">
        <f t="shared" si="10"/>
        <v>1</v>
      </c>
      <c r="X12" s="5">
        <f t="shared" si="10"/>
        <v>1</v>
      </c>
      <c r="Y12" s="5">
        <f t="shared" si="10"/>
        <v>1</v>
      </c>
      <c r="Z12" s="5">
        <f t="shared" si="10"/>
        <v>1</v>
      </c>
      <c r="AA12" s="5">
        <f t="shared" si="10"/>
        <v>1</v>
      </c>
      <c r="AB12" s="5">
        <f t="shared" si="10"/>
        <v>1</v>
      </c>
      <c r="AC12" s="5">
        <f t="shared" si="10"/>
        <v>1</v>
      </c>
      <c r="AD12" s="5">
        <f t="shared" si="10"/>
        <v>1</v>
      </c>
      <c r="AE12" s="5">
        <f t="shared" si="10"/>
        <v>1</v>
      </c>
      <c r="AF12" s="5">
        <f t="shared" si="10"/>
        <v>1</v>
      </c>
      <c r="AG12" s="5">
        <f t="shared" si="10"/>
        <v>1</v>
      </c>
      <c r="AH12" s="5">
        <f t="shared" si="10"/>
        <v>1</v>
      </c>
      <c r="AI12" s="5">
        <f t="shared" si="10"/>
        <v>1</v>
      </c>
      <c r="AJ12" s="5">
        <f t="shared" si="10"/>
        <v>1</v>
      </c>
      <c r="AK12" s="5">
        <f t="shared" si="10"/>
        <v>1</v>
      </c>
      <c r="AL12" s="5">
        <f t="shared" si="10"/>
        <v>1</v>
      </c>
      <c r="AM12" s="5">
        <f t="shared" si="10"/>
        <v>1</v>
      </c>
      <c r="AN12" s="5">
        <f t="shared" si="10"/>
        <v>1</v>
      </c>
      <c r="AO12" s="5">
        <f t="shared" si="10"/>
        <v>1</v>
      </c>
      <c r="AP12" s="5">
        <f t="shared" si="10"/>
        <v>1</v>
      </c>
      <c r="AQ12" s="5">
        <f t="shared" si="10"/>
        <v>1</v>
      </c>
      <c r="AR12" s="5">
        <f t="shared" si="10"/>
        <v>1</v>
      </c>
      <c r="AS12" s="5">
        <f t="shared" si="10"/>
        <v>1</v>
      </c>
      <c r="AT12" s="5">
        <f t="shared" si="10"/>
        <v>1</v>
      </c>
      <c r="AU12" s="5">
        <f t="shared" si="10"/>
        <v>1</v>
      </c>
      <c r="AV12" s="5">
        <f t="shared" si="10"/>
        <v>1</v>
      </c>
      <c r="AW12" s="5">
        <f t="shared" si="10"/>
        <v>1</v>
      </c>
      <c r="AX12" s="5">
        <f t="shared" si="10"/>
        <v>1</v>
      </c>
      <c r="AY12" s="5">
        <f t="shared" si="10"/>
        <v>1</v>
      </c>
      <c r="AZ12" s="5">
        <f t="shared" si="10"/>
        <v>1</v>
      </c>
      <c r="BA12" s="5">
        <f t="shared" si="10"/>
        <v>1</v>
      </c>
      <c r="BB12" s="5">
        <f t="shared" si="10"/>
        <v>1</v>
      </c>
      <c r="BC12" s="5">
        <f t="shared" si="10"/>
        <v>1</v>
      </c>
      <c r="BD12" s="5">
        <f t="shared" si="10"/>
        <v>1</v>
      </c>
      <c r="BE12" s="5">
        <f t="shared" si="10"/>
        <v>1</v>
      </c>
      <c r="BF12" s="5">
        <f t="shared" si="10"/>
        <v>1</v>
      </c>
      <c r="BG12" s="5">
        <f t="shared" si="10"/>
        <v>1</v>
      </c>
      <c r="BH12" s="5">
        <f t="shared" si="10"/>
        <v>1</v>
      </c>
      <c r="BI12" s="5">
        <f t="shared" si="10"/>
        <v>1</v>
      </c>
      <c r="BJ12" s="5">
        <f t="shared" si="10"/>
        <v>1</v>
      </c>
      <c r="BK12" s="5">
        <f t="shared" si="10"/>
        <v>1</v>
      </c>
      <c r="BL12" s="5">
        <f t="shared" si="10"/>
        <v>1</v>
      </c>
      <c r="BM12" s="5">
        <f t="shared" si="10"/>
        <v>1</v>
      </c>
      <c r="BN12" s="5">
        <f t="shared" si="10"/>
        <v>1</v>
      </c>
      <c r="BO12" s="5">
        <f t="shared" si="10"/>
        <v>1</v>
      </c>
      <c r="BP12" s="5">
        <f t="shared" si="10"/>
        <v>1</v>
      </c>
      <c r="BQ12" s="5">
        <f t="shared" si="10"/>
        <v>1</v>
      </c>
      <c r="BR12" s="5">
        <f t="shared" si="10"/>
        <v>1</v>
      </c>
      <c r="BS12" s="5">
        <f t="shared" si="10"/>
        <v>1</v>
      </c>
      <c r="BT12" s="5">
        <f t="shared" si="10"/>
        <v>1</v>
      </c>
      <c r="BU12" s="5">
        <f t="shared" ref="BU12:BW12" si="11" xml:space="preserve"> $D12</f>
        <v>1</v>
      </c>
      <c r="BV12" s="5">
        <f t="shared" si="11"/>
        <v>1</v>
      </c>
      <c r="BW12" s="5">
        <f t="shared" si="11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80282</v>
      </c>
      <c r="E13" t="s">
        <v>23</v>
      </c>
      <c r="F13" t="s">
        <v>29</v>
      </c>
      <c r="G13" s="13" t="s">
        <v>36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903518</v>
      </c>
      <c r="S14" s="2">
        <f t="shared" si="12"/>
        <v>885018</v>
      </c>
      <c r="T14" s="2">
        <f t="shared" si="12"/>
        <v>881518</v>
      </c>
      <c r="U14" s="2">
        <f t="shared" si="12"/>
        <v>878018</v>
      </c>
      <c r="V14" s="2">
        <f t="shared" si="12"/>
        <v>872018</v>
      </c>
      <c r="W14" s="2">
        <f t="shared" si="12"/>
        <v>866018</v>
      </c>
      <c r="X14" s="2">
        <f t="shared" si="12"/>
        <v>860018</v>
      </c>
      <c r="Y14" s="2">
        <f t="shared" si="12"/>
        <v>859018</v>
      </c>
      <c r="Z14" s="2">
        <f t="shared" si="12"/>
        <v>858018</v>
      </c>
      <c r="AA14" s="2">
        <f t="shared" si="12"/>
        <v>857018</v>
      </c>
      <c r="AB14" s="2">
        <f t="shared" si="12"/>
        <v>856018</v>
      </c>
      <c r="AC14" s="2">
        <f t="shared" si="12"/>
        <v>855018</v>
      </c>
      <c r="AD14" s="2">
        <f t="shared" si="12"/>
        <v>854018</v>
      </c>
      <c r="AE14" s="2">
        <f t="shared" si="12"/>
        <v>853018</v>
      </c>
      <c r="AF14" s="2">
        <f t="shared" si="12"/>
        <v>852018</v>
      </c>
      <c r="AG14" s="2">
        <f t="shared" si="12"/>
        <v>851018</v>
      </c>
      <c r="AH14" s="2">
        <f t="shared" si="12"/>
        <v>850018</v>
      </c>
      <c r="AI14" s="2">
        <f t="shared" si="12"/>
        <v>849018</v>
      </c>
      <c r="AJ14" s="2">
        <f t="shared" si="12"/>
        <v>848018</v>
      </c>
      <c r="AK14" s="2">
        <f t="shared" si="12"/>
        <v>847018</v>
      </c>
      <c r="AL14" s="2">
        <f t="shared" si="12"/>
        <v>846018</v>
      </c>
      <c r="AM14" s="2">
        <f t="shared" si="12"/>
        <v>845018</v>
      </c>
      <c r="AN14" s="2">
        <f t="shared" si="12"/>
        <v>844018</v>
      </c>
      <c r="AO14" s="2">
        <f t="shared" si="12"/>
        <v>843018</v>
      </c>
      <c r="AP14" s="2">
        <f t="shared" si="12"/>
        <v>842018</v>
      </c>
      <c r="AQ14" s="2">
        <f t="shared" si="12"/>
        <v>841018</v>
      </c>
      <c r="AR14" s="2">
        <f t="shared" si="12"/>
        <v>840018</v>
      </c>
      <c r="AS14" s="2">
        <f t="shared" si="12"/>
        <v>839018</v>
      </c>
      <c r="AT14" s="2">
        <f t="shared" si="12"/>
        <v>891018</v>
      </c>
      <c r="AU14" s="2">
        <f t="shared" si="12"/>
        <v>890018</v>
      </c>
      <c r="AV14" s="2">
        <f t="shared" si="12"/>
        <v>889018</v>
      </c>
      <c r="AW14" s="2">
        <f t="shared" si="12"/>
        <v>888018</v>
      </c>
      <c r="AX14" s="2">
        <f t="shared" si="12"/>
        <v>887018</v>
      </c>
      <c r="AY14" s="2">
        <f t="shared" si="12"/>
        <v>886018</v>
      </c>
      <c r="AZ14" s="2">
        <f t="shared" si="12"/>
        <v>885018</v>
      </c>
      <c r="BA14" s="2">
        <f t="shared" si="12"/>
        <v>884018</v>
      </c>
      <c r="BB14" s="2">
        <f t="shared" si="12"/>
        <v>883018</v>
      </c>
      <c r="BC14" s="2">
        <f t="shared" si="12"/>
        <v>882018</v>
      </c>
      <c r="BD14" s="2">
        <f t="shared" si="12"/>
        <v>881018</v>
      </c>
      <c r="BE14" s="2">
        <f t="shared" si="12"/>
        <v>880018</v>
      </c>
      <c r="BF14" s="2">
        <f t="shared" si="12"/>
        <v>879018</v>
      </c>
      <c r="BG14" s="2">
        <f t="shared" si="12"/>
        <v>878018</v>
      </c>
      <c r="BH14" s="2">
        <f t="shared" si="12"/>
        <v>877018</v>
      </c>
      <c r="BI14" s="2">
        <f t="shared" si="12"/>
        <v>876018</v>
      </c>
      <c r="BJ14" s="2">
        <f t="shared" si="12"/>
        <v>875018</v>
      </c>
      <c r="BK14" s="2">
        <f t="shared" si="12"/>
        <v>874018</v>
      </c>
      <c r="BL14" s="2">
        <f t="shared" si="12"/>
        <v>873018</v>
      </c>
      <c r="BM14" s="2">
        <f t="shared" si="12"/>
        <v>872018</v>
      </c>
      <c r="BN14" s="2">
        <f t="shared" si="12"/>
        <v>871018</v>
      </c>
      <c r="BO14" s="2">
        <f t="shared" si="12"/>
        <v>870018</v>
      </c>
      <c r="BP14" s="2">
        <f t="shared" si="12"/>
        <v>869018</v>
      </c>
      <c r="BQ14" s="2">
        <f t="shared" si="12"/>
        <v>868018</v>
      </c>
      <c r="BR14" s="2">
        <f t="shared" si="12"/>
        <v>867018</v>
      </c>
      <c r="BS14" s="2">
        <f t="shared" si="12"/>
        <v>866018</v>
      </c>
      <c r="BT14" s="2">
        <f t="shared" si="12"/>
        <v>865018</v>
      </c>
      <c r="BU14" s="2">
        <f t="shared" si="12"/>
        <v>864018</v>
      </c>
      <c r="BV14" s="2">
        <f t="shared" ref="BV14:BW14" si="13">$D14 - BV12*SUM(BV7:BV11)</f>
        <v>863018</v>
      </c>
      <c r="BW14" s="2">
        <f t="shared" si="13"/>
        <v>862018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32014.92666666667</v>
      </c>
      <c r="T15" s="2">
        <f t="shared" si="15"/>
        <v>31498.653333333335</v>
      </c>
      <c r="U15" s="2">
        <f t="shared" si="15"/>
        <v>31028.533333333336</v>
      </c>
      <c r="V15" s="2">
        <f t="shared" si="15"/>
        <v>30512.260000000002</v>
      </c>
      <c r="W15" s="2">
        <f t="shared" si="15"/>
        <v>30037.08</v>
      </c>
      <c r="X15" s="2">
        <f t="shared" si="15"/>
        <v>29536.906666666669</v>
      </c>
      <c r="Y15" s="2">
        <f t="shared" si="15"/>
        <v>29061.573333333337</v>
      </c>
      <c r="Z15" s="2">
        <f t="shared" si="15"/>
        <v>28589.000000000004</v>
      </c>
      <c r="AA15" s="2">
        <f t="shared" si="15"/>
        <v>28158.133333333335</v>
      </c>
      <c r="AB15" s="2">
        <f t="shared" si="15"/>
        <v>27868.94666666667</v>
      </c>
      <c r="AC15" s="2">
        <f t="shared" si="15"/>
        <v>27578.533333333336</v>
      </c>
      <c r="AD15" s="2">
        <f t="shared" si="15"/>
        <v>27288.42666666667</v>
      </c>
      <c r="AE15" s="2">
        <f t="shared" si="15"/>
        <v>27116.080000000002</v>
      </c>
      <c r="AF15" s="2">
        <f t="shared" si="15"/>
        <v>26898.193333333336</v>
      </c>
      <c r="AG15" s="2">
        <f t="shared" si="15"/>
        <v>26735.353333333336</v>
      </c>
      <c r="AH15" s="2">
        <f t="shared" si="15"/>
        <v>26567.453333333335</v>
      </c>
      <c r="AI15" s="2">
        <f t="shared" si="15"/>
        <v>26459.966666666671</v>
      </c>
      <c r="AJ15" s="2">
        <f t="shared" si="15"/>
        <v>26356.313333333335</v>
      </c>
      <c r="AK15" s="2">
        <f t="shared" si="15"/>
        <v>26254.040000000005</v>
      </c>
      <c r="AL15" s="2">
        <f t="shared" si="15"/>
        <v>26153.60666666667</v>
      </c>
      <c r="AM15" s="2">
        <f t="shared" si="15"/>
        <v>26104.846666666668</v>
      </c>
      <c r="AN15" s="2">
        <f t="shared" si="15"/>
        <v>26008.553333333337</v>
      </c>
      <c r="AO15" s="2">
        <f t="shared" si="15"/>
        <v>25961.020000000004</v>
      </c>
      <c r="AP15" s="2">
        <f t="shared" si="15"/>
        <v>25914.560000000001</v>
      </c>
      <c r="AQ15" s="2">
        <f t="shared" si="15"/>
        <v>25867.640000000003</v>
      </c>
      <c r="AR15" s="2">
        <f t="shared" si="15"/>
        <v>25773.800000000003</v>
      </c>
      <c r="AS15" s="2">
        <f t="shared" si="15"/>
        <v>25727.033333333336</v>
      </c>
      <c r="AT15" s="2">
        <f t="shared" si="15"/>
        <v>25727.033333333336</v>
      </c>
      <c r="AU15" s="2">
        <f t="shared" si="15"/>
        <v>25820.873333333337</v>
      </c>
      <c r="AV15" s="2">
        <f t="shared" si="15"/>
        <v>25914.560000000001</v>
      </c>
      <c r="AW15" s="2">
        <f t="shared" si="15"/>
        <v>26008.553333333337</v>
      </c>
      <c r="AX15" s="2">
        <f t="shared" si="15"/>
        <v>26056.240000000002</v>
      </c>
      <c r="AY15" s="2">
        <f t="shared" si="15"/>
        <v>26104.846666666668</v>
      </c>
      <c r="AZ15" s="2">
        <f t="shared" si="15"/>
        <v>26153.60666666667</v>
      </c>
      <c r="BA15" s="2">
        <f t="shared" si="15"/>
        <v>26203.440000000002</v>
      </c>
      <c r="BB15" s="2">
        <f t="shared" si="15"/>
        <v>26254.040000000005</v>
      </c>
      <c r="BC15" s="2">
        <f t="shared" si="15"/>
        <v>26304.793333333335</v>
      </c>
      <c r="BD15" s="2">
        <f t="shared" si="15"/>
        <v>26304.793333333335</v>
      </c>
      <c r="BE15" s="2">
        <f t="shared" si="15"/>
        <v>26356.313333333335</v>
      </c>
      <c r="BF15" s="2">
        <f t="shared" si="15"/>
        <v>26356.313333333335</v>
      </c>
      <c r="BG15" s="2">
        <f t="shared" si="15"/>
        <v>26356.313333333335</v>
      </c>
      <c r="BH15" s="2">
        <f t="shared" si="15"/>
        <v>26356.313333333335</v>
      </c>
      <c r="BI15" s="2">
        <f t="shared" si="15"/>
        <v>26356.313333333335</v>
      </c>
      <c r="BJ15" s="2">
        <f t="shared" si="15"/>
        <v>26356.313333333335</v>
      </c>
      <c r="BK15" s="2">
        <f t="shared" si="15"/>
        <v>26356.313333333335</v>
      </c>
      <c r="BL15" s="2">
        <f t="shared" si="15"/>
        <v>26356.313333333335</v>
      </c>
      <c r="BM15" s="2">
        <f t="shared" si="15"/>
        <v>26356.313333333335</v>
      </c>
      <c r="BN15" s="2">
        <f t="shared" si="15"/>
        <v>26304.793333333335</v>
      </c>
      <c r="BO15" s="2">
        <f t="shared" si="15"/>
        <v>26304.793333333335</v>
      </c>
      <c r="BP15" s="2">
        <f t="shared" si="15"/>
        <v>26304.793333333335</v>
      </c>
      <c r="BQ15" s="2">
        <f t="shared" si="15"/>
        <v>26304.793333333335</v>
      </c>
      <c r="BR15" s="2">
        <f t="shared" si="15"/>
        <v>26254.040000000005</v>
      </c>
      <c r="BS15" s="2">
        <f t="shared" si="15"/>
        <v>26254.040000000005</v>
      </c>
      <c r="BT15" s="2">
        <f t="shared" si="15"/>
        <v>26254.040000000005</v>
      </c>
      <c r="BU15" s="2">
        <f t="shared" si="15"/>
        <v>26203.440000000002</v>
      </c>
      <c r="BV15" s="2">
        <f t="shared" si="15"/>
        <v>26203.440000000002</v>
      </c>
      <c r="BW15" s="2">
        <f t="shared" si="15"/>
        <v>26203.440000000002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9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9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f t="shared" si="17"/>
        <v>0</v>
      </c>
      <c r="AC17" s="2">
        <f t="shared" si="17"/>
        <v>0</v>
      </c>
      <c r="AD17" s="2">
        <f t="shared" si="17"/>
        <v>0</v>
      </c>
      <c r="AE17" s="2">
        <f t="shared" si="17"/>
        <v>0</v>
      </c>
      <c r="AF17" s="2">
        <f t="shared" si="17"/>
        <v>0</v>
      </c>
      <c r="AG17" s="2">
        <f t="shared" si="17"/>
        <v>0</v>
      </c>
      <c r="AH17" s="2">
        <f t="shared" si="17"/>
        <v>0</v>
      </c>
      <c r="AI17" s="2">
        <f t="shared" si="17"/>
        <v>0</v>
      </c>
      <c r="AJ17" s="2">
        <f t="shared" si="17"/>
        <v>0</v>
      </c>
      <c r="AK17" s="2">
        <f t="shared" si="17"/>
        <v>0</v>
      </c>
      <c r="AL17" s="2">
        <f t="shared" si="17"/>
        <v>0</v>
      </c>
      <c r="AM17" s="2">
        <f t="shared" si="17"/>
        <v>0</v>
      </c>
      <c r="AN17" s="2">
        <f t="shared" si="17"/>
        <v>0</v>
      </c>
      <c r="AO17" s="2">
        <f t="shared" si="17"/>
        <v>0</v>
      </c>
      <c r="AP17" s="2">
        <f t="shared" si="17"/>
        <v>0</v>
      </c>
      <c r="AQ17" s="2">
        <f t="shared" si="17"/>
        <v>0</v>
      </c>
      <c r="AR17" s="2">
        <f t="shared" si="17"/>
        <v>0</v>
      </c>
      <c r="AS17" s="2">
        <f t="shared" si="17"/>
        <v>0</v>
      </c>
      <c r="AT17" s="2">
        <f t="shared" si="17"/>
        <v>0</v>
      </c>
      <c r="AU17" s="2">
        <f t="shared" si="17"/>
        <v>0</v>
      </c>
      <c r="AV17" s="2">
        <f t="shared" si="17"/>
        <v>0</v>
      </c>
      <c r="AW17" s="2">
        <f t="shared" si="17"/>
        <v>0</v>
      </c>
      <c r="AX17" s="2">
        <f t="shared" si="17"/>
        <v>0</v>
      </c>
      <c r="AY17" s="2">
        <f t="shared" si="17"/>
        <v>0</v>
      </c>
      <c r="AZ17" s="2">
        <f t="shared" si="17"/>
        <v>0</v>
      </c>
      <c r="BA17" s="2">
        <f t="shared" si="17"/>
        <v>0</v>
      </c>
      <c r="BB17" s="2">
        <f t="shared" si="17"/>
        <v>0</v>
      </c>
      <c r="BC17" s="2">
        <f t="shared" si="17"/>
        <v>0</v>
      </c>
      <c r="BD17" s="2">
        <f t="shared" si="17"/>
        <v>0</v>
      </c>
      <c r="BE17" s="2">
        <f t="shared" si="17"/>
        <v>0</v>
      </c>
      <c r="BF17" s="2">
        <f t="shared" si="17"/>
        <v>0</v>
      </c>
      <c r="BG17" s="2">
        <f t="shared" si="17"/>
        <v>0</v>
      </c>
      <c r="BH17" s="2">
        <f t="shared" si="17"/>
        <v>0</v>
      </c>
      <c r="BI17" s="2">
        <f t="shared" si="17"/>
        <v>0</v>
      </c>
      <c r="BJ17" s="2">
        <f t="shared" si="17"/>
        <v>0</v>
      </c>
      <c r="BK17" s="2">
        <f t="shared" si="17"/>
        <v>0</v>
      </c>
      <c r="BL17" s="2">
        <f t="shared" si="17"/>
        <v>0</v>
      </c>
      <c r="BM17" s="2">
        <f t="shared" si="17"/>
        <v>0</v>
      </c>
      <c r="BN17" s="2">
        <f t="shared" si="17"/>
        <v>0</v>
      </c>
      <c r="BO17" s="2">
        <f t="shared" si="17"/>
        <v>0</v>
      </c>
      <c r="BP17" s="2">
        <f t="shared" si="17"/>
        <v>0</v>
      </c>
      <c r="BQ17" s="2">
        <f t="shared" si="17"/>
        <v>0</v>
      </c>
      <c r="BR17" s="2">
        <f t="shared" si="17"/>
        <v>0</v>
      </c>
      <c r="BS17" s="2">
        <f t="shared" si="17"/>
        <v>0</v>
      </c>
      <c r="BT17" s="2">
        <f t="shared" si="17"/>
        <v>0</v>
      </c>
      <c r="BU17" s="2">
        <f t="shared" si="17"/>
        <v>0</v>
      </c>
      <c r="BV17" s="2">
        <f t="shared" si="17"/>
        <v>0</v>
      </c>
      <c r="BW17" s="2">
        <f t="shared" si="17"/>
        <v>0</v>
      </c>
    </row>
    <row r="18" spans="1:75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G18" s="13" t="s">
        <v>56</v>
      </c>
      <c r="H18" s="2">
        <f t="shared" ref="H18:W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f t="shared" si="18"/>
        <v>0</v>
      </c>
      <c r="S18" s="2">
        <f t="shared" si="18"/>
        <v>0</v>
      </c>
      <c r="T18" s="2">
        <f t="shared" si="18"/>
        <v>0</v>
      </c>
      <c r="U18" s="2">
        <f t="shared" si="18"/>
        <v>0</v>
      </c>
      <c r="V18" s="2">
        <f t="shared" si="18"/>
        <v>0</v>
      </c>
      <c r="W18" s="2">
        <f t="shared" si="18"/>
        <v>0</v>
      </c>
      <c r="X18" s="2">
        <f t="shared" si="16"/>
        <v>0</v>
      </c>
      <c r="Y18" s="2">
        <f t="shared" si="17"/>
        <v>0</v>
      </c>
      <c r="Z18" s="2">
        <f t="shared" si="17"/>
        <v>0</v>
      </c>
      <c r="AA18" s="2">
        <f t="shared" si="17"/>
        <v>0</v>
      </c>
      <c r="AB18" s="2">
        <f t="shared" si="17"/>
        <v>0</v>
      </c>
      <c r="AC18" s="2">
        <f t="shared" si="17"/>
        <v>0</v>
      </c>
      <c r="AD18" s="2">
        <f t="shared" si="17"/>
        <v>0</v>
      </c>
      <c r="AE18" s="2">
        <f t="shared" si="17"/>
        <v>0</v>
      </c>
      <c r="AF18" s="2">
        <f t="shared" si="17"/>
        <v>0</v>
      </c>
      <c r="AG18" s="2">
        <f t="shared" si="17"/>
        <v>0</v>
      </c>
      <c r="AH18" s="2">
        <f t="shared" si="17"/>
        <v>0</v>
      </c>
      <c r="AI18" s="2">
        <f t="shared" si="17"/>
        <v>0</v>
      </c>
      <c r="AJ18" s="2">
        <f t="shared" si="17"/>
        <v>0</v>
      </c>
      <c r="AK18" s="2">
        <f t="shared" si="17"/>
        <v>0</v>
      </c>
      <c r="AL18" s="2">
        <f t="shared" si="17"/>
        <v>0</v>
      </c>
      <c r="AM18" s="2">
        <f t="shared" si="17"/>
        <v>0</v>
      </c>
      <c r="AN18" s="2">
        <f t="shared" si="17"/>
        <v>0</v>
      </c>
      <c r="AO18" s="2">
        <f t="shared" si="17"/>
        <v>0</v>
      </c>
      <c r="AP18" s="2">
        <f t="shared" si="17"/>
        <v>0</v>
      </c>
      <c r="AQ18" s="2">
        <f t="shared" si="17"/>
        <v>0</v>
      </c>
      <c r="AR18" s="2">
        <f t="shared" si="17"/>
        <v>0</v>
      </c>
      <c r="AS18" s="2">
        <f t="shared" si="17"/>
        <v>0</v>
      </c>
      <c r="AT18" s="2">
        <f t="shared" si="17"/>
        <v>0</v>
      </c>
      <c r="AU18" s="2">
        <f t="shared" si="17"/>
        <v>0</v>
      </c>
      <c r="AV18" s="2">
        <f t="shared" si="17"/>
        <v>0</v>
      </c>
      <c r="AW18" s="2">
        <f t="shared" si="17"/>
        <v>0</v>
      </c>
      <c r="AX18" s="2">
        <f t="shared" si="17"/>
        <v>0</v>
      </c>
      <c r="AY18" s="2">
        <f t="shared" si="17"/>
        <v>0</v>
      </c>
      <c r="AZ18" s="2">
        <f t="shared" si="17"/>
        <v>0</v>
      </c>
      <c r="BA18" s="2">
        <f t="shared" si="17"/>
        <v>0</v>
      </c>
      <c r="BB18" s="2">
        <f t="shared" si="17"/>
        <v>0</v>
      </c>
      <c r="BC18" s="2">
        <f t="shared" si="17"/>
        <v>0</v>
      </c>
      <c r="BD18" s="2">
        <f t="shared" si="17"/>
        <v>0</v>
      </c>
      <c r="BE18" s="2">
        <f t="shared" si="17"/>
        <v>0</v>
      </c>
      <c r="BF18" s="2">
        <f t="shared" si="17"/>
        <v>0</v>
      </c>
      <c r="BG18" s="2">
        <f t="shared" si="17"/>
        <v>0</v>
      </c>
      <c r="BH18" s="2">
        <f t="shared" si="17"/>
        <v>0</v>
      </c>
      <c r="BI18" s="2">
        <f t="shared" si="17"/>
        <v>0</v>
      </c>
      <c r="BJ18" s="2">
        <f t="shared" si="17"/>
        <v>0</v>
      </c>
      <c r="BK18" s="2">
        <f t="shared" si="17"/>
        <v>0</v>
      </c>
      <c r="BL18" s="2">
        <f t="shared" si="17"/>
        <v>0</v>
      </c>
      <c r="BM18" s="2">
        <f t="shared" si="17"/>
        <v>0</v>
      </c>
      <c r="BN18" s="2">
        <f t="shared" si="17"/>
        <v>0</v>
      </c>
      <c r="BO18" s="2">
        <f t="shared" si="17"/>
        <v>0</v>
      </c>
      <c r="BP18" s="2">
        <f t="shared" si="17"/>
        <v>0</v>
      </c>
      <c r="BQ18" s="2">
        <f t="shared" si="17"/>
        <v>0</v>
      </c>
      <c r="BR18" s="2">
        <f t="shared" si="17"/>
        <v>0</v>
      </c>
      <c r="BS18" s="2">
        <f t="shared" si="17"/>
        <v>0</v>
      </c>
      <c r="BT18" s="2">
        <f t="shared" si="17"/>
        <v>0</v>
      </c>
      <c r="BU18" s="2">
        <f t="shared" si="17"/>
        <v>0</v>
      </c>
      <c r="BV18" s="2">
        <f t="shared" si="17"/>
        <v>0</v>
      </c>
      <c r="BW18" s="2">
        <f t="shared" si="17"/>
        <v>0</v>
      </c>
    </row>
    <row r="19" spans="1:75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G19" s="13" t="s">
        <v>59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f t="shared" si="18"/>
        <v>0</v>
      </c>
      <c r="S19" s="2">
        <f t="shared" si="18"/>
        <v>0</v>
      </c>
      <c r="T19" s="2">
        <f t="shared" si="18"/>
        <v>0</v>
      </c>
      <c r="U19" s="2">
        <f t="shared" si="18"/>
        <v>0</v>
      </c>
      <c r="V19" s="2">
        <f t="shared" si="18"/>
        <v>0</v>
      </c>
      <c r="W19" s="2">
        <f t="shared" si="18"/>
        <v>0</v>
      </c>
      <c r="X19" s="2">
        <f t="shared" si="16"/>
        <v>0</v>
      </c>
      <c r="Y19" s="2">
        <f t="shared" si="17"/>
        <v>0</v>
      </c>
      <c r="Z19" s="2">
        <f t="shared" si="17"/>
        <v>0</v>
      </c>
      <c r="AA19" s="2">
        <f t="shared" si="17"/>
        <v>0</v>
      </c>
      <c r="AB19" s="2">
        <f t="shared" si="17"/>
        <v>0</v>
      </c>
      <c r="AC19" s="2">
        <f t="shared" si="17"/>
        <v>0</v>
      </c>
      <c r="AD19" s="2">
        <f t="shared" si="17"/>
        <v>0</v>
      </c>
      <c r="AE19" s="2">
        <f t="shared" si="17"/>
        <v>0</v>
      </c>
      <c r="AF19" s="2">
        <f t="shared" si="17"/>
        <v>0</v>
      </c>
      <c r="AG19" s="2">
        <f t="shared" si="17"/>
        <v>0</v>
      </c>
      <c r="AH19" s="2">
        <f t="shared" si="17"/>
        <v>0</v>
      </c>
      <c r="AI19" s="2">
        <f t="shared" si="17"/>
        <v>0</v>
      </c>
      <c r="AJ19" s="2">
        <f t="shared" si="17"/>
        <v>0</v>
      </c>
      <c r="AK19" s="2">
        <f t="shared" si="17"/>
        <v>0</v>
      </c>
      <c r="AL19" s="2">
        <f t="shared" si="17"/>
        <v>0</v>
      </c>
      <c r="AM19" s="2">
        <f t="shared" si="17"/>
        <v>0</v>
      </c>
      <c r="AN19" s="2">
        <f t="shared" si="17"/>
        <v>0</v>
      </c>
      <c r="AO19" s="2">
        <f t="shared" si="17"/>
        <v>0</v>
      </c>
      <c r="AP19" s="2">
        <f t="shared" si="17"/>
        <v>0</v>
      </c>
      <c r="AQ19" s="2">
        <f t="shared" si="17"/>
        <v>0</v>
      </c>
      <c r="AR19" s="2">
        <f t="shared" si="17"/>
        <v>0</v>
      </c>
      <c r="AS19" s="2">
        <f t="shared" si="17"/>
        <v>0</v>
      </c>
      <c r="AT19" s="2">
        <f t="shared" si="17"/>
        <v>0</v>
      </c>
      <c r="AU19" s="2">
        <f t="shared" si="17"/>
        <v>0</v>
      </c>
      <c r="AV19" s="2">
        <f t="shared" si="17"/>
        <v>0</v>
      </c>
      <c r="AW19" s="2">
        <f t="shared" si="17"/>
        <v>0</v>
      </c>
      <c r="AX19" s="2">
        <f t="shared" si="17"/>
        <v>0</v>
      </c>
      <c r="AY19" s="2">
        <f t="shared" si="17"/>
        <v>0</v>
      </c>
      <c r="AZ19" s="2">
        <f t="shared" si="17"/>
        <v>0</v>
      </c>
      <c r="BA19" s="2">
        <f t="shared" si="17"/>
        <v>0</v>
      </c>
      <c r="BB19" s="2">
        <f t="shared" si="17"/>
        <v>0</v>
      </c>
      <c r="BC19" s="2">
        <f t="shared" si="17"/>
        <v>0</v>
      </c>
      <c r="BD19" s="2">
        <f t="shared" si="17"/>
        <v>0</v>
      </c>
      <c r="BE19" s="2">
        <f t="shared" si="17"/>
        <v>0</v>
      </c>
      <c r="BF19" s="2">
        <f t="shared" si="17"/>
        <v>0</v>
      </c>
      <c r="BG19" s="2">
        <f t="shared" si="17"/>
        <v>0</v>
      </c>
      <c r="BH19" s="2">
        <f t="shared" si="17"/>
        <v>0</v>
      </c>
      <c r="BI19" s="2">
        <f t="shared" si="17"/>
        <v>0</v>
      </c>
      <c r="BJ19" s="2">
        <f t="shared" si="17"/>
        <v>0</v>
      </c>
      <c r="BK19" s="2">
        <f t="shared" si="17"/>
        <v>0</v>
      </c>
      <c r="BL19" s="2">
        <f t="shared" si="17"/>
        <v>0</v>
      </c>
      <c r="BM19" s="2">
        <f t="shared" si="17"/>
        <v>0</v>
      </c>
      <c r="BN19" s="2">
        <f t="shared" si="17"/>
        <v>0</v>
      </c>
      <c r="BO19" s="2">
        <f t="shared" si="17"/>
        <v>0</v>
      </c>
      <c r="BP19" s="2">
        <f t="shared" si="17"/>
        <v>0</v>
      </c>
      <c r="BQ19" s="2">
        <f t="shared" si="17"/>
        <v>0</v>
      </c>
      <c r="BR19" s="2">
        <f t="shared" si="17"/>
        <v>0</v>
      </c>
      <c r="BS19" s="2">
        <f t="shared" si="17"/>
        <v>0</v>
      </c>
      <c r="BT19" s="2">
        <f t="shared" si="17"/>
        <v>0</v>
      </c>
      <c r="BU19" s="2">
        <f t="shared" si="17"/>
        <v>0</v>
      </c>
      <c r="BV19" s="2">
        <f t="shared" si="17"/>
        <v>0</v>
      </c>
      <c r="BW19" s="2">
        <f t="shared" si="17"/>
        <v>0</v>
      </c>
    </row>
    <row r="20" spans="1:75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1243144.7619050136</v>
      </c>
      <c r="K20" s="2">
        <f xml:space="preserve"> $D20 / 12 * K4 * LOOKUP(K$23,'Evaporation Rate Reduction'!$A4:$A64,'Evaporation Rate Reduction'!$C4:$C64)</f>
        <v>1235441.0672455025</v>
      </c>
      <c r="L20" s="2">
        <f xml:space="preserve"> $D20 / 12 * L4 * LOOKUP(L$23,'Evaporation Rate Reduction'!$A4:$A64,'Evaporation Rate Reduction'!$C4:$C64)</f>
        <v>1221661.2098018159</v>
      </c>
      <c r="M20" s="2">
        <f xml:space="preserve"> $D20 / 12 * M4 * LOOKUP(M$23,'Evaporation Rate Reduction'!$A4:$A64,'Evaporation Rate Reduction'!$C4:$C64)</f>
        <v>1209046.5460613959</v>
      </c>
      <c r="N20" s="2">
        <f xml:space="preserve"> $D20 / 12 * N4 * LOOKUP(N$23,'Evaporation Rate Reduction'!$A4:$A64,'Evaporation Rate Reduction'!$C4:$C64)</f>
        <v>1206237.7474156369</v>
      </c>
      <c r="O20" s="2">
        <f xml:space="preserve"> $D20 / 12 * O4 * LOOKUP(O$23,'Evaporation Rate Reduction'!$A4:$A64,'Evaporation Rate Reduction'!$C4:$C64)</f>
        <v>1204769.6376698262</v>
      </c>
      <c r="P20" s="2">
        <f xml:space="preserve"> $D20 / 12 * P4 * LOOKUP(P$23,'Evaporation Rate Reduction'!$A4:$A64,'Evaporation Rate Reduction'!$C4:$C64)</f>
        <v>1199137.0025646854</v>
      </c>
      <c r="Q20" s="2">
        <f xml:space="preserve"> $D20 / 12 * Q4 * LOOKUP(Q$23,'Evaporation Rate Reduction'!$A4:$A64,'Evaporation Rate Reduction'!$C4:$C64)</f>
        <v>1186448.9766530425</v>
      </c>
      <c r="R20" s="2">
        <f xml:space="preserve"> $D20 / 12 * R4 * LOOKUP(R$23,'Evaporation Rate Reduction'!$A4:$A64,'Evaporation Rate Reduction'!$C4:$C64)</f>
        <v>1166036.3832982369</v>
      </c>
      <c r="S20" s="2">
        <f xml:space="preserve"> $D20 / 12 * S4 * LOOKUP(S$23,'Evaporation Rate Reduction'!$A4:$A64,'Evaporation Rate Reduction'!$C4:$C64)</f>
        <v>1145970.2544045337</v>
      </c>
      <c r="T20" s="2">
        <f xml:space="preserve"> $D20 / 12 * T4 * LOOKUP(T$23,'Evaporation Rate Reduction'!$A4:$A64,'Evaporation Rate Reduction'!$C4:$C64)</f>
        <v>1122297.6166765813</v>
      </c>
      <c r="U20" s="2">
        <f xml:space="preserve"> $D20 / 12 * U4 * LOOKUP(U$23,'Evaporation Rate Reduction'!$A4:$A64,'Evaporation Rate Reduction'!$C4:$C64)</f>
        <v>1100494.3932840244</v>
      </c>
      <c r="V20" s="2">
        <f xml:space="preserve"> $D20 / 12 * V4 * LOOKUP(V$23,'Evaporation Rate Reduction'!$A4:$A64,'Evaporation Rate Reduction'!$C4:$C64)</f>
        <v>1082183.6370961054</v>
      </c>
      <c r="W20" s="2">
        <f xml:space="preserve"> $D20 / 12 * W4 * LOOKUP(W$23,'Evaporation Rate Reduction'!$A4:$A64,'Evaporation Rate Reduction'!$C4:$C64)</f>
        <v>1060498.8576459943</v>
      </c>
      <c r="X20" s="2">
        <f xml:space="preserve"> $D20 / 12 * X4 * LOOKUP(X$23,'Evaporation Rate Reduction'!$A4:$A64,'Evaporation Rate Reduction'!$C4:$C64)</f>
        <v>1038146.9835667213</v>
      </c>
      <c r="Y20" s="2">
        <f xml:space="preserve"> $D20 / 12 * Y4 * LOOKUP(Y$23,'Evaporation Rate Reduction'!$A4:$A64,'Evaporation Rate Reduction'!$C4:$C64)</f>
        <v>1021440.2284634319</v>
      </c>
      <c r="Z20" s="2">
        <f xml:space="preserve"> $D20 / 12 * Z4 * LOOKUP(Z$23,'Evaporation Rate Reduction'!$A4:$A64,'Evaporation Rate Reduction'!$C4:$C64)</f>
        <v>1000344.6070134671</v>
      </c>
      <c r="AA20" s="2">
        <f xml:space="preserve"> $D20 / 12 * AA4 * LOOKUP(AA$23,'Evaporation Rate Reduction'!$A4:$A64,'Evaporation Rate Reduction'!$C4:$C64)</f>
        <v>980904.92501469201</v>
      </c>
      <c r="AB20" s="2">
        <f xml:space="preserve"> $D20 / 12 * AB4 * LOOKUP(AB$23,'Evaporation Rate Reduction'!$A4:$A64,'Evaporation Rate Reduction'!$C4:$C64)</f>
        <v>970830.93956175307</v>
      </c>
      <c r="AC20" s="2">
        <f xml:space="preserve"> $D20 / 12 * AC4 * LOOKUP(AC$23,'Evaporation Rate Reduction'!$A4:$A64,'Evaporation Rate Reduction'!$C4:$C64)</f>
        <v>956493.90346330975</v>
      </c>
      <c r="AD20" s="2">
        <f xml:space="preserve"> $D20 / 12 * AD4 * LOOKUP(AD$23,'Evaporation Rate Reduction'!$A4:$A64,'Evaporation Rate Reduction'!$C4:$C64)</f>
        <v>946432.26404736075</v>
      </c>
      <c r="AE20" s="2">
        <f xml:space="preserve"> $D20 / 12 * AE4 * LOOKUP(AE$23,'Evaporation Rate Reduction'!$A4:$A64,'Evaporation Rate Reduction'!$C4:$C64)</f>
        <v>936357.27104269248</v>
      </c>
      <c r="AF20" s="2">
        <f xml:space="preserve"> $D20 / 12 * AF4 * LOOKUP(AF$23,'Evaporation Rate Reduction'!$A4:$A64,'Evaporation Rate Reduction'!$C4:$C64)</f>
        <v>928833.33083464671</v>
      </c>
      <c r="AG20" s="2">
        <f xml:space="preserve"> $D20 / 12 * AG4 * LOOKUP(AG$23,'Evaporation Rate Reduction'!$A4:$A64,'Evaporation Rate Reduction'!$C4:$C64)</f>
        <v>919221.03317263396</v>
      </c>
      <c r="AH20" s="2">
        <f xml:space="preserve"> $D20 / 12 * AH4 * LOOKUP(AH$23,'Evaporation Rate Reduction'!$A4:$A64,'Evaporation Rate Reduction'!$C4:$C64)</f>
        <v>913448.25697082258</v>
      </c>
      <c r="AI20" s="2">
        <f xml:space="preserve"> $D20 / 12 * AI4 * LOOKUP(AI$23,'Evaporation Rate Reduction'!$A4:$A64,'Evaporation Rate Reduction'!$C4:$C64)</f>
        <v>909752.62581331586</v>
      </c>
      <c r="AJ20" s="2">
        <f xml:space="preserve"> $D20 / 12 * AJ4 * LOOKUP(AJ$23,'Evaporation Rate Reduction'!$A4:$A64,'Evaporation Rate Reduction'!$C4:$C64)</f>
        <v>902305.86929905007</v>
      </c>
      <c r="AK20" s="2">
        <f xml:space="preserve"> $D20 / 12 * AK4 * LOOKUP(AK$23,'Evaporation Rate Reduction'!$A4:$A64,'Evaporation Rate Reduction'!$C4:$C64)</f>
        <v>898804.55150196899</v>
      </c>
      <c r="AL20" s="2">
        <f xml:space="preserve"> $D20 / 12 * AL4 * LOOKUP(AL$23,'Evaporation Rate Reduction'!$A4:$A64,'Evaporation Rate Reduction'!$C4:$C64)</f>
        <v>895366.22592912335</v>
      </c>
      <c r="AM20" s="2">
        <f xml:space="preserve"> $D20 / 12 * AM4 * LOOKUP(AM$23,'Evaporation Rate Reduction'!$A4:$A64,'Evaporation Rate Reduction'!$C4:$C64)</f>
        <v>893696.93198688678</v>
      </c>
      <c r="AN20" s="2">
        <f xml:space="preserve"> $D20 / 12 * AN4 * LOOKUP(AN$23,'Evaporation Rate Reduction'!$A4:$A64,'Evaporation Rate Reduction'!$C4:$C64)</f>
        <v>886617.31427280838</v>
      </c>
      <c r="AO20" s="2">
        <f xml:space="preserve"> $D20 / 12 * AO4 * LOOKUP(AO$23,'Evaporation Rate Reduction'!$A4:$A64,'Evaporation Rate Reduction'!$C4:$C64)</f>
        <v>884996.92901730002</v>
      </c>
      <c r="AP20" s="2">
        <f xml:space="preserve"> $D20 / 12 * AP4 * LOOKUP(AP$23,'Evaporation Rate Reduction'!$A4:$A64,'Evaporation Rate Reduction'!$C4:$C64)</f>
        <v>883413.13310627092</v>
      </c>
      <c r="AQ20" s="2">
        <f xml:space="preserve"> $D20 / 12 * AQ4 * LOOKUP(AQ$23,'Evaporation Rate Reduction'!$A4:$A64,'Evaporation Rate Reduction'!$C4:$C64)</f>
        <v>881813.65604760789</v>
      </c>
      <c r="AR20" s="2">
        <f xml:space="preserve"> $D20 / 12 * AR4 * LOOKUP(AR$23,'Evaporation Rate Reduction'!$A4:$A64,'Evaporation Rate Reduction'!$C4:$C64)</f>
        <v>878614.70193028182</v>
      </c>
      <c r="AS20" s="2">
        <f xml:space="preserve"> $D20 / 12 * AS4 * LOOKUP(AS$23,'Evaporation Rate Reduction'!$A4:$A64,'Evaporation Rate Reduction'!$C4:$C64)</f>
        <v>873326.12409786682</v>
      </c>
      <c r="AT20" s="2">
        <f xml:space="preserve"> $D20 / 12 * AT4 * LOOKUP(AT$23,'Evaporation Rate Reduction'!$A4:$A64,'Evaporation Rate Reduction'!$C4:$C64)</f>
        <v>873326.12409786682</v>
      </c>
      <c r="AU20" s="2">
        <f xml:space="preserve"> $D20 / 12 * AU4 * LOOKUP(AU$23,'Evaporation Rate Reduction'!$A4:$A64,'Evaporation Rate Reduction'!$C4:$C64)</f>
        <v>876511.60306170676</v>
      </c>
      <c r="AV20" s="2">
        <f xml:space="preserve"> $D20 / 12 * AV4 * LOOKUP(AV$23,'Evaporation Rate Reduction'!$A4:$A64,'Evaporation Rate Reduction'!$C4:$C64)</f>
        <v>883413.13310627092</v>
      </c>
      <c r="AW20" s="2">
        <f xml:space="preserve"> $D20 / 12 * AW4 * LOOKUP(AW$23,'Evaporation Rate Reduction'!$A4:$A64,'Evaporation Rate Reduction'!$C4:$C64)</f>
        <v>886617.31427280838</v>
      </c>
      <c r="AX20" s="2">
        <f xml:space="preserve"> $D20 / 12 * AX4 * LOOKUP(AX$23,'Evaporation Rate Reduction'!$A4:$A64,'Evaporation Rate Reduction'!$C4:$C64)</f>
        <v>888242.92657752789</v>
      </c>
      <c r="AY20" s="2">
        <f xml:space="preserve"> $D20 / 12 * AY4 * LOOKUP(AY$23,'Evaporation Rate Reduction'!$A4:$A64,'Evaporation Rate Reduction'!$C4:$C64)</f>
        <v>889899.90117751539</v>
      </c>
      <c r="AZ20" s="2">
        <f xml:space="preserve"> $D20 / 12 * AZ4 * LOOKUP(AZ$23,'Evaporation Rate Reduction'!$A4:$A64,'Evaporation Rate Reduction'!$C4:$C64)</f>
        <v>891562.10282671428</v>
      </c>
      <c r="BA20" s="2">
        <f xml:space="preserve"> $D20 / 12 * BA4 * LOOKUP(BA$23,'Evaporation Rate Reduction'!$A4:$A64,'Evaporation Rate Reduction'!$C4:$C64)</f>
        <v>893260.8938203922</v>
      </c>
      <c r="BB20" s="2">
        <f xml:space="preserve"> $D20 / 12 * BB4 * LOOKUP(BB$23,'Evaporation Rate Reduction'!$A4:$A64,'Evaporation Rate Reduction'!$C4:$C64)</f>
        <v>894985.82006012683</v>
      </c>
      <c r="BC20" s="2">
        <f xml:space="preserve"> $D20 / 12 * BC4 * LOOKUP(BC$23,'Evaporation Rate Reduction'!$A4:$A64,'Evaporation Rate Reduction'!$C4:$C64)</f>
        <v>896715.97334907285</v>
      </c>
      <c r="BD20" s="2">
        <f xml:space="preserve"> $D20 / 12 * BD4 * LOOKUP(BD$23,'Evaporation Rate Reduction'!$A4:$A64,'Evaporation Rate Reduction'!$C4:$C64)</f>
        <v>896715.97334907285</v>
      </c>
      <c r="BE20" s="2">
        <f xml:space="preserve"> $D20 / 12 * BE4 * LOOKUP(BE$23,'Evaporation Rate Reduction'!$A4:$A64,'Evaporation Rate Reduction'!$C4:$C64)</f>
        <v>898472.26188407536</v>
      </c>
      <c r="BF20" s="2">
        <f xml:space="preserve"> $D20 / 12 * BF4 * LOOKUP(BF$23,'Evaporation Rate Reduction'!$A4:$A64,'Evaporation Rate Reduction'!$C4:$C64)</f>
        <v>898472.26188407536</v>
      </c>
      <c r="BG20" s="2">
        <f xml:space="preserve"> $D20 / 12 * BG4 * LOOKUP(BG$23,'Evaporation Rate Reduction'!$A4:$A64,'Evaporation Rate Reduction'!$C4:$C64)</f>
        <v>898472.26188407536</v>
      </c>
      <c r="BH20" s="2">
        <f xml:space="preserve"> $D20 / 12 * BH4 * LOOKUP(BH$23,'Evaporation Rate Reduction'!$A4:$A64,'Evaporation Rate Reduction'!$C4:$C64)</f>
        <v>898472.26188407536</v>
      </c>
      <c r="BI20" s="2">
        <f xml:space="preserve"> $D20 / 12 * BI4 * LOOKUP(BI$23,'Evaporation Rate Reduction'!$A4:$A64,'Evaporation Rate Reduction'!$C4:$C64)</f>
        <v>898472.26188407536</v>
      </c>
      <c r="BJ20" s="2">
        <f xml:space="preserve"> $D20 / 12 * BJ4 * LOOKUP(BJ$23,'Evaporation Rate Reduction'!$A4:$A64,'Evaporation Rate Reduction'!$C4:$C64)</f>
        <v>898472.26188407536</v>
      </c>
      <c r="BK20" s="2">
        <f xml:space="preserve"> $D20 / 12 * BK4 * LOOKUP(BK$23,'Evaporation Rate Reduction'!$A4:$A64,'Evaporation Rate Reduction'!$C4:$C64)</f>
        <v>898472.26188407536</v>
      </c>
      <c r="BL20" s="2">
        <f xml:space="preserve"> $D20 / 12 * BL4 * LOOKUP(BL$23,'Evaporation Rate Reduction'!$A4:$A64,'Evaporation Rate Reduction'!$C4:$C64)</f>
        <v>898472.26188407536</v>
      </c>
      <c r="BM20" s="2">
        <f xml:space="preserve"> $D20 / 12 * BM4 * LOOKUP(BM$23,'Evaporation Rate Reduction'!$A4:$A64,'Evaporation Rate Reduction'!$C4:$C64)</f>
        <v>898472.26188407536</v>
      </c>
      <c r="BN20" s="2">
        <f xml:space="preserve"> $D20 / 12 * BN4 * LOOKUP(BN$23,'Evaporation Rate Reduction'!$A4:$A64,'Evaporation Rate Reduction'!$C4:$C64)</f>
        <v>896715.97334907285</v>
      </c>
      <c r="BO20" s="2">
        <f xml:space="preserve"> $D20 / 12 * BO4 * LOOKUP(BO$23,'Evaporation Rate Reduction'!$A4:$A64,'Evaporation Rate Reduction'!$C4:$C64)</f>
        <v>896715.97334907285</v>
      </c>
      <c r="BP20" s="2">
        <f xml:space="preserve"> $D20 / 12 * BP4 * LOOKUP(BP$23,'Evaporation Rate Reduction'!$A4:$A64,'Evaporation Rate Reduction'!$C4:$C64)</f>
        <v>896715.97334907285</v>
      </c>
      <c r="BQ20" s="2">
        <f xml:space="preserve"> $D20 / 12 * BQ4 * LOOKUP(BQ$23,'Evaporation Rate Reduction'!$A4:$A64,'Evaporation Rate Reduction'!$C4:$C64)</f>
        <v>896715.97334907285</v>
      </c>
      <c r="BR20" s="2">
        <f xml:space="preserve"> $D20 / 12 * BR4 * LOOKUP(BR$23,'Evaporation Rate Reduction'!$A4:$A64,'Evaporation Rate Reduction'!$C4:$C64)</f>
        <v>894985.82006012683</v>
      </c>
      <c r="BS20" s="2">
        <f xml:space="preserve"> $D20 / 12 * BS4 * LOOKUP(BS$23,'Evaporation Rate Reduction'!$A4:$A64,'Evaporation Rate Reduction'!$C4:$C64)</f>
        <v>894985.82006012683</v>
      </c>
      <c r="BT20" s="2">
        <f xml:space="preserve"> $D20 / 12 * BT4 * LOOKUP(BT$23,'Evaporation Rate Reduction'!$A4:$A64,'Evaporation Rate Reduction'!$C4:$C64)</f>
        <v>891215.81559904001</v>
      </c>
      <c r="BU20" s="2">
        <f xml:space="preserve"> $D20 / 12 * BU4 * LOOKUP(BU$23,'Evaporation Rate Reduction'!$A4:$A64,'Evaporation Rate Reduction'!$C4:$C64)</f>
        <v>889498.15537344001</v>
      </c>
      <c r="BV20" s="2">
        <f xml:space="preserve"> $D20 / 12 * BV4 * LOOKUP(BV$23,'Evaporation Rate Reduction'!$A4:$A64,'Evaporation Rate Reduction'!$C4:$C64)</f>
        <v>889498.15537344001</v>
      </c>
      <c r="BW20" s="2">
        <f xml:space="preserve"> $D20 / 12 * BW4 * LOOKUP(BW$23,'Evaporation Rate Reduction'!$A4:$A64,'Evaporation Rate Reduction'!$C4:$C64)</f>
        <v>889498.15537344001</v>
      </c>
    </row>
    <row r="21" spans="1:75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438864056.267196</v>
      </c>
      <c r="T22" s="2">
        <f t="shared" si="21"/>
        <v>440404276.54308361</v>
      </c>
      <c r="U22" s="2">
        <f t="shared" si="21"/>
        <v>441898531.85891002</v>
      </c>
      <c r="V22" s="2">
        <f t="shared" si="21"/>
        <v>443346946.71354967</v>
      </c>
      <c r="W22" s="2">
        <f t="shared" si="21"/>
        <v>444737742.5096488</v>
      </c>
      <c r="X22" s="2">
        <f t="shared" si="21"/>
        <v>446070741.38377476</v>
      </c>
      <c r="Y22" s="2">
        <f t="shared" si="21"/>
        <v>447422694.00337481</v>
      </c>
      <c r="Z22" s="2">
        <f t="shared" si="21"/>
        <v>448741285.74015784</v>
      </c>
      <c r="AA22" s="2">
        <f t="shared" si="21"/>
        <v>450027278.88544661</v>
      </c>
      <c r="AB22" s="2">
        <f t="shared" si="21"/>
        <v>451282424.03427255</v>
      </c>
      <c r="AC22" s="2">
        <f t="shared" si="21"/>
        <v>452508652.2647655</v>
      </c>
      <c r="AD22" s="2">
        <f t="shared" si="21"/>
        <v>453706704.05410969</v>
      </c>
      <c r="AE22" s="2">
        <f t="shared" si="21"/>
        <v>454878255.58416992</v>
      </c>
      <c r="AF22" s="2">
        <f t="shared" si="21"/>
        <v>456024444.82702863</v>
      </c>
      <c r="AG22" s="2">
        <f t="shared" si="21"/>
        <v>457146599.27710348</v>
      </c>
      <c r="AH22" s="2">
        <f t="shared" si="21"/>
        <v>458245682.35987508</v>
      </c>
      <c r="AI22" s="2">
        <f t="shared" si="21"/>
        <v>459323208.67624348</v>
      </c>
      <c r="AJ22" s="2">
        <f t="shared" si="21"/>
        <v>460380004.39817595</v>
      </c>
      <c r="AK22" s="2">
        <f t="shared" si="21"/>
        <v>461416518.70464051</v>
      </c>
      <c r="AL22" s="2">
        <f t="shared" si="21"/>
        <v>462434077.0484162</v>
      </c>
      <c r="AM22" s="2">
        <f t="shared" si="21"/>
        <v>463433182.7484194</v>
      </c>
      <c r="AN22" s="2">
        <f t="shared" si="21"/>
        <v>464492525.78635305</v>
      </c>
      <c r="AO22" s="2">
        <f t="shared" si="21"/>
        <v>465533440.67288542</v>
      </c>
      <c r="AP22" s="2">
        <f t="shared" si="21"/>
        <v>466557365.26639163</v>
      </c>
      <c r="AQ22" s="2">
        <f t="shared" si="21"/>
        <v>467564467.76151496</v>
      </c>
      <c r="AR22" s="2">
        <f t="shared" si="21"/>
        <v>468554911.58700484</v>
      </c>
      <c r="AS22" s="2">
        <f t="shared" si="21"/>
        <v>469528867.7729522</v>
      </c>
      <c r="AT22" s="2">
        <f t="shared" si="21"/>
        <v>470486908.90010613</v>
      </c>
      <c r="AU22" s="2">
        <f t="shared" si="21"/>
        <v>471457209.25325632</v>
      </c>
      <c r="AV22" s="2">
        <f t="shared" si="21"/>
        <v>472426237.40318781</v>
      </c>
      <c r="AW22" s="2">
        <f t="shared" si="21"/>
        <v>473392775.47466981</v>
      </c>
      <c r="AX22" s="2">
        <f t="shared" si="21"/>
        <v>474354780.2656247</v>
      </c>
      <c r="AY22" s="2">
        <f t="shared" si="21"/>
        <v>475311205.08599061</v>
      </c>
      <c r="AZ22" s="2">
        <f t="shared" si="21"/>
        <v>476261414.55707592</v>
      </c>
      <c r="BA22" s="2">
        <f t="shared" si="21"/>
        <v>477279024.80019146</v>
      </c>
      <c r="BB22" s="2">
        <f t="shared" si="21"/>
        <v>478288621.10745502</v>
      </c>
      <c r="BC22" s="2">
        <f t="shared" si="21"/>
        <v>479289622.90388668</v>
      </c>
      <c r="BD22" s="2">
        <f t="shared" si="21"/>
        <v>480281458.74544358</v>
      </c>
      <c r="BE22" s="2">
        <f t="shared" si="21"/>
        <v>481263567.82167804</v>
      </c>
      <c r="BF22" s="2">
        <f t="shared" si="21"/>
        <v>482235784.64947766</v>
      </c>
      <c r="BG22" s="2">
        <f t="shared" si="21"/>
        <v>483197554.2039904</v>
      </c>
      <c r="BH22" s="2">
        <f t="shared" si="21"/>
        <v>484148718.35376316</v>
      </c>
      <c r="BI22" s="2">
        <f t="shared" si="21"/>
        <v>485089119.84799641</v>
      </c>
      <c r="BJ22" s="2">
        <f t="shared" si="21"/>
        <v>486018601.91748303</v>
      </c>
      <c r="BK22" s="2">
        <f t="shared" si="21"/>
        <v>486937007.87835807</v>
      </c>
      <c r="BL22" s="2">
        <f t="shared" si="21"/>
        <v>487844180.73681664</v>
      </c>
      <c r="BM22" s="2">
        <f t="shared" si="21"/>
        <v>488739962.79296619</v>
      </c>
      <c r="BN22" s="2">
        <f t="shared" si="21"/>
        <v>489624195.24197209</v>
      </c>
      <c r="BO22" s="2">
        <f t="shared" si="21"/>
        <v>490496717.7706337</v>
      </c>
      <c r="BP22" s="2">
        <f t="shared" si="21"/>
        <v>491357769.2882731</v>
      </c>
      <c r="BQ22" s="2">
        <f t="shared" si="21"/>
        <v>492207186.54492223</v>
      </c>
      <c r="BR22" s="2">
        <f t="shared" si="21"/>
        <v>493044804.27247751</v>
      </c>
      <c r="BS22" s="2">
        <f t="shared" si="21"/>
        <v>493870454.7592805</v>
      </c>
      <c r="BT22" s="2">
        <f t="shared" si="21"/>
        <v>494684370.7518636</v>
      </c>
      <c r="BU22" s="2">
        <f t="shared" si="21"/>
        <v>495563204.05877936</v>
      </c>
      <c r="BV22" s="2">
        <f t="shared" ref="BV22:BW22" si="22" xml:space="preserve"> BU22 + BU24</f>
        <v>496430263.4654718</v>
      </c>
      <c r="BW22" s="2">
        <f t="shared" si="22"/>
        <v>497285785.27772379</v>
      </c>
    </row>
    <row r="23" spans="1:75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68194.714427619212</v>
      </c>
      <c r="T23" s="2">
        <f t="shared" si="23"/>
        <v>71632.233441913369</v>
      </c>
      <c r="U23" s="2">
        <f t="shared" si="23"/>
        <v>75088.320744338736</v>
      </c>
      <c r="V23" s="2">
        <f t="shared" si="23"/>
        <v>78552.359217177494</v>
      </c>
      <c r="W23" s="2">
        <f t="shared" si="23"/>
        <v>82093.817504011808</v>
      </c>
      <c r="X23" s="2">
        <f t="shared" si="23"/>
        <v>85623.784615602955</v>
      </c>
      <c r="Y23" s="2">
        <f t="shared" si="23"/>
        <v>89102.492911776746</v>
      </c>
      <c r="Z23" s="2">
        <f t="shared" si="23"/>
        <v>92485.729806363408</v>
      </c>
      <c r="AA23" s="2">
        <f t="shared" si="23"/>
        <v>95612.607373870182</v>
      </c>
      <c r="AB23" s="2">
        <f t="shared" si="23"/>
        <v>98452.385793205685</v>
      </c>
      <c r="AC23" s="2">
        <f t="shared" si="23"/>
        <v>101196.48292235474</v>
      </c>
      <c r="AD23" s="2">
        <f t="shared" si="23"/>
        <v>103692.55772212934</v>
      </c>
      <c r="AE23" s="2">
        <f t="shared" si="23"/>
        <v>106026.46317288768</v>
      </c>
      <c r="AF23" s="2">
        <f t="shared" si="23"/>
        <v>108166.51034147029</v>
      </c>
      <c r="AG23" s="2">
        <f t="shared" si="23"/>
        <v>110170.61071263345</v>
      </c>
      <c r="AH23" s="2">
        <f t="shared" si="23"/>
        <v>111948.58348631309</v>
      </c>
      <c r="AI23" s="2">
        <f t="shared" si="23"/>
        <v>113610.77466098378</v>
      </c>
      <c r="AJ23" s="2">
        <f t="shared" si="23"/>
        <v>115217.61393370226</v>
      </c>
      <c r="AK23" s="2">
        <f t="shared" si="23"/>
        <v>116626.64208969052</v>
      </c>
      <c r="AL23" s="2">
        <f t="shared" si="23"/>
        <v>117970.04374522266</v>
      </c>
      <c r="AM23" s="2">
        <f t="shared" si="23"/>
        <v>119245.34877797165</v>
      </c>
      <c r="AN23" s="2">
        <f t="shared" si="23"/>
        <v>120534.54899204754</v>
      </c>
      <c r="AO23" s="2">
        <f t="shared" si="23"/>
        <v>121606.14990392083</v>
      </c>
      <c r="AP23" s="2">
        <f t="shared" si="23"/>
        <v>122664.80459509866</v>
      </c>
      <c r="AQ23" s="2">
        <f t="shared" si="23"/>
        <v>123711.14400447364</v>
      </c>
      <c r="AR23" s="2">
        <f t="shared" si="23"/>
        <v>124743.7978451074</v>
      </c>
      <c r="AS23" s="2">
        <f t="shared" si="23"/>
        <v>125697.51382259681</v>
      </c>
      <c r="AT23" s="2">
        <f t="shared" si="23"/>
        <v>126479.44889818954</v>
      </c>
      <c r="AU23" s="2">
        <f t="shared" si="23"/>
        <v>125105.03024586817</v>
      </c>
      <c r="AV23" s="2">
        <f t="shared" si="23"/>
        <v>123929.15255349541</v>
      </c>
      <c r="AW23" s="2">
        <f t="shared" si="23"/>
        <v>123086.66252621527</v>
      </c>
      <c r="AX23" s="2">
        <f t="shared" si="23"/>
        <v>122417.70674426085</v>
      </c>
      <c r="AY23" s="2">
        <f t="shared" si="23"/>
        <v>121856.4769996252</v>
      </c>
      <c r="AZ23" s="2">
        <f t="shared" si="23"/>
        <v>121400.49189709728</v>
      </c>
      <c r="BA23" s="2">
        <f t="shared" si="23"/>
        <v>121065.70030227756</v>
      </c>
      <c r="BB23" s="2">
        <f t="shared" si="23"/>
        <v>120831.80094500918</v>
      </c>
      <c r="BC23" s="2">
        <f t="shared" si="23"/>
        <v>120697.80282399939</v>
      </c>
      <c r="BD23" s="2">
        <f t="shared" si="23"/>
        <v>120662.46359584208</v>
      </c>
      <c r="BE23" s="2">
        <f t="shared" si="23"/>
        <v>120662.15706766663</v>
      </c>
      <c r="BF23" s="2">
        <f t="shared" si="23"/>
        <v>120760.18371093801</v>
      </c>
      <c r="BG23" s="2">
        <f t="shared" si="23"/>
        <v>120892.65853058353</v>
      </c>
      <c r="BH23" s="2">
        <f t="shared" si="23"/>
        <v>121059.57206239649</v>
      </c>
      <c r="BI23" s="2">
        <f t="shared" si="23"/>
        <v>121260.97880408539</v>
      </c>
      <c r="BJ23" s="2">
        <f t="shared" si="23"/>
        <v>121496.99709599082</v>
      </c>
      <c r="BK23" s="2">
        <f t="shared" si="23"/>
        <v>121767.80929820582</v>
      </c>
      <c r="BL23" s="2">
        <f t="shared" si="23"/>
        <v>122073.66226420866</v>
      </c>
      <c r="BM23" s="2">
        <f t="shared" si="23"/>
        <v>122414.86811368492</v>
      </c>
      <c r="BN23" s="2">
        <f t="shared" si="23"/>
        <v>122791.80530980851</v>
      </c>
      <c r="BO23" s="2">
        <f t="shared" si="23"/>
        <v>123139.87841360505</v>
      </c>
      <c r="BP23" s="2">
        <f t="shared" si="23"/>
        <v>123524.09276913326</v>
      </c>
      <c r="BQ23" s="2">
        <f t="shared" si="23"/>
        <v>123944.91324227853</v>
      </c>
      <c r="BR23" s="2">
        <f t="shared" si="23"/>
        <v>124402.87537869936</v>
      </c>
      <c r="BS23" s="2">
        <f t="shared" si="23"/>
        <v>124833.18962405392</v>
      </c>
      <c r="BT23" s="2">
        <f t="shared" si="23"/>
        <v>125301.20491843576</v>
      </c>
      <c r="BU23" s="2">
        <f t="shared" si="23"/>
        <v>125678.66813337087</v>
      </c>
      <c r="BV23" s="2">
        <f t="shared" ref="BV23:BW23" si="24" xml:space="preserve"> BV22 / (BV5 * 0.0012334892384681)</f>
        <v>126027.74334194513</v>
      </c>
      <c r="BW23" s="2">
        <f t="shared" si="24"/>
        <v>126414.23005453279</v>
      </c>
    </row>
    <row r="24" spans="1:75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t="shared" ref="I24:BT24" si="25"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si="25"/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1580717.7290211394</v>
      </c>
      <c r="S24" s="2">
        <f t="shared" si="25"/>
        <v>1540220.2758875811</v>
      </c>
      <c r="T24" s="2">
        <f t="shared" si="25"/>
        <v>1494255.3158264277</v>
      </c>
      <c r="U24" s="2">
        <f t="shared" si="25"/>
        <v>1448414.8546396587</v>
      </c>
      <c r="V24" s="2">
        <f t="shared" si="25"/>
        <v>1390795.7960991338</v>
      </c>
      <c r="W24" s="2">
        <f t="shared" si="25"/>
        <v>1332998.8741259812</v>
      </c>
      <c r="X24" s="2">
        <f t="shared" si="25"/>
        <v>1351952.6196000865</v>
      </c>
      <c r="Y24" s="2">
        <f t="shared" si="25"/>
        <v>1318591.7367830011</v>
      </c>
      <c r="Z24" s="2">
        <f t="shared" si="25"/>
        <v>1285993.1452887603</v>
      </c>
      <c r="AA24" s="2">
        <f t="shared" si="25"/>
        <v>1255145.1488259593</v>
      </c>
      <c r="AB24" s="2">
        <f t="shared" si="25"/>
        <v>1226228.2304929784</v>
      </c>
      <c r="AC24" s="2">
        <f t="shared" si="25"/>
        <v>1198051.7893441678</v>
      </c>
      <c r="AD24" s="2">
        <f t="shared" si="25"/>
        <v>1171551.5300602471</v>
      </c>
      <c r="AE24" s="2">
        <f t="shared" si="25"/>
        <v>1146189.242858707</v>
      </c>
      <c r="AF24" s="2">
        <f t="shared" si="25"/>
        <v>1122154.4500748734</v>
      </c>
      <c r="AG24" s="2">
        <f t="shared" si="25"/>
        <v>1099083.0827716221</v>
      </c>
      <c r="AH24" s="2">
        <f t="shared" si="25"/>
        <v>1077526.3163684299</v>
      </c>
      <c r="AI24" s="2">
        <f t="shared" si="25"/>
        <v>1056795.7219324848</v>
      </c>
      <c r="AJ24" s="2">
        <f t="shared" si="25"/>
        <v>1036514.3064645403</v>
      </c>
      <c r="AK24" s="2">
        <f t="shared" si="25"/>
        <v>1017558.3437757101</v>
      </c>
      <c r="AL24" s="2">
        <f t="shared" si="25"/>
        <v>999105.70000321697</v>
      </c>
      <c r="AM24" s="2">
        <f t="shared" si="25"/>
        <v>1059343.0379336234</v>
      </c>
      <c r="AN24" s="2">
        <f t="shared" si="25"/>
        <v>1040914.8865323518</v>
      </c>
      <c r="AO24" s="2">
        <f t="shared" si="25"/>
        <v>1023924.5935061923</v>
      </c>
      <c r="AP24" s="2">
        <f t="shared" si="25"/>
        <v>1007102.4951233021</v>
      </c>
      <c r="AQ24" s="2">
        <f t="shared" si="25"/>
        <v>990443.82548986562</v>
      </c>
      <c r="AR24" s="2">
        <f t="shared" si="25"/>
        <v>973956.18594734604</v>
      </c>
      <c r="AS24" s="2">
        <f t="shared" si="25"/>
        <v>958041.12715392886</v>
      </c>
      <c r="AT24" s="2">
        <f t="shared" si="25"/>
        <v>970300.35315018753</v>
      </c>
      <c r="AU24" s="2">
        <f t="shared" si="25"/>
        <v>969028.14993146854</v>
      </c>
      <c r="AV24" s="2">
        <f t="shared" si="25"/>
        <v>966538.07148202835</v>
      </c>
      <c r="AW24" s="2">
        <f t="shared" si="25"/>
        <v>962004.79095487669</v>
      </c>
      <c r="AX24" s="2">
        <f t="shared" si="25"/>
        <v>956424.82036589133</v>
      </c>
      <c r="AY24" s="2">
        <f t="shared" si="25"/>
        <v>950209.47108529089</v>
      </c>
      <c r="AZ24" s="2">
        <f t="shared" si="25"/>
        <v>1017610.2431155569</v>
      </c>
      <c r="BA24" s="2">
        <f t="shared" si="25"/>
        <v>1009596.3072635606</v>
      </c>
      <c r="BB24" s="2">
        <f t="shared" si="25"/>
        <v>1001001.7964316704</v>
      </c>
      <c r="BC24" s="2">
        <f t="shared" si="25"/>
        <v>991835.84155693324</v>
      </c>
      <c r="BD24" s="2">
        <f t="shared" si="25"/>
        <v>982109.07623448223</v>
      </c>
      <c r="BE24" s="2">
        <f t="shared" si="25"/>
        <v>972216.82779959682</v>
      </c>
      <c r="BF24" s="2">
        <f t="shared" si="25"/>
        <v>961769.55451275222</v>
      </c>
      <c r="BG24" s="2">
        <f t="shared" si="25"/>
        <v>951164.149772787</v>
      </c>
      <c r="BH24" s="2">
        <f t="shared" si="25"/>
        <v>940401.49423324503</v>
      </c>
      <c r="BI24" s="2">
        <f t="shared" si="25"/>
        <v>929482.06948659616</v>
      </c>
      <c r="BJ24" s="2">
        <f t="shared" si="25"/>
        <v>918405.96087503573</v>
      </c>
      <c r="BK24" s="2">
        <f t="shared" si="25"/>
        <v>907172.85845860047</v>
      </c>
      <c r="BL24" s="2">
        <f t="shared" si="25"/>
        <v>895782.05614953116</v>
      </c>
      <c r="BM24" s="2">
        <f t="shared" si="25"/>
        <v>884232.44900590135</v>
      </c>
      <c r="BN24" s="2">
        <f t="shared" si="25"/>
        <v>872522.5286615924</v>
      </c>
      <c r="BO24" s="2">
        <f t="shared" si="25"/>
        <v>861051.51763939112</v>
      </c>
      <c r="BP24" s="2">
        <f t="shared" si="25"/>
        <v>849417.25664912676</v>
      </c>
      <c r="BQ24" s="2">
        <f t="shared" si="25"/>
        <v>837617.72755529778</v>
      </c>
      <c r="BR24" s="2">
        <f t="shared" si="25"/>
        <v>825650.48680301104</v>
      </c>
      <c r="BS24" s="2">
        <f t="shared" si="25"/>
        <v>813915.99258311838</v>
      </c>
      <c r="BT24" s="2">
        <f t="shared" si="25"/>
        <v>878833.30691574654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867059.40669242013</v>
      </c>
      <c r="BV24" s="2">
        <f t="shared" si="26"/>
        <v>855521.81225199299</v>
      </c>
      <c r="BW24" s="2">
        <f t="shared" si="26"/>
        <v>843813.47986467928</v>
      </c>
    </row>
    <row r="25" spans="1:75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3813</v>
      </c>
      <c r="S25" s="2">
        <f>IF(S$14&gt;'Salton Sea Accounting Model'!$F$3,LOOKUP(S$14,'Salton Sea Accounting Model'!$F3:$F31,'Salton Sea Accounting Model'!$H3:$H31),'Salton Sea Accounting Model'!$H$3)</f>
        <v>3881</v>
      </c>
      <c r="T25" s="2">
        <f>IF(T$14&gt;'Salton Sea Accounting Model'!$F$3,LOOKUP(T$14,'Salton Sea Accounting Model'!$F3:$F31,'Salton Sea Accounting Model'!$H3:$H31),'Salton Sea Accounting Model'!$H$3)</f>
        <v>3881</v>
      </c>
      <c r="U25" s="2">
        <f>IF(U$14&gt;'Salton Sea Accounting Model'!$F$3,LOOKUP(U$14,'Salton Sea Accounting Model'!$F3:$F31,'Salton Sea Accounting Model'!$H3:$H31),'Salton Sea Accounting Model'!$H$3)</f>
        <v>3881</v>
      </c>
      <c r="V25" s="2">
        <f>IF(V$14&gt;'Salton Sea Accounting Model'!$F$3,LOOKUP(V$14,'Salton Sea Accounting Model'!$F3:$F31,'Salton Sea Accounting Model'!$H3:$H31),'Salton Sea Accounting Model'!$H$3)</f>
        <v>3881</v>
      </c>
      <c r="W25" s="2">
        <f>IF(W$14&gt;'Salton Sea Accounting Model'!$F$3,LOOKUP(W$14,'Salton Sea Accounting Model'!$F3:$F31,'Salton Sea Accounting Model'!$H3:$H31),'Salton Sea Accounting Model'!$H$3)</f>
        <v>3881</v>
      </c>
      <c r="X25" s="2">
        <f>IF(X$14&gt;'Salton Sea Accounting Model'!$F$3,LOOKUP(X$14,'Salton Sea Accounting Model'!$F3:$F31,'Salton Sea Accounting Model'!$H3:$H31),'Salton Sea Accounting Model'!$H$3)</f>
        <v>3953</v>
      </c>
      <c r="Y25" s="2">
        <f>IF(Y$14&gt;'Salton Sea Accounting Model'!$F$3,LOOKUP(Y$14,'Salton Sea Accounting Model'!$F3:$F31,'Salton Sea Accounting Model'!$H3:$H31),'Salton Sea Accounting Model'!$H$3)</f>
        <v>3953</v>
      </c>
      <c r="Z25" s="2">
        <f>IF(Z$14&gt;'Salton Sea Accounting Model'!$F$3,LOOKUP(Z$14,'Salton Sea Accounting Model'!$F3:$F31,'Salton Sea Accounting Model'!$H3:$H31),'Salton Sea Accounting Model'!$H$3)</f>
        <v>3953</v>
      </c>
      <c r="AA25" s="2">
        <f>IF(AA$14&gt;'Salton Sea Accounting Model'!$F$3,LOOKUP(AA$14,'Salton Sea Accounting Model'!$F3:$F31,'Salton Sea Accounting Model'!$H3:$H31),'Salton Sea Accounting Model'!$H$3)</f>
        <v>3953</v>
      </c>
      <c r="AB25" s="2">
        <f>IF(AB$14&gt;'Salton Sea Accounting Model'!$F$3,LOOKUP(AB$14,'Salton Sea Accounting Model'!$F3:$F31,'Salton Sea Accounting Model'!$H3:$H31),'Salton Sea Accounting Model'!$H$3)</f>
        <v>3953</v>
      </c>
      <c r="AC25" s="2">
        <f>IF(AC$14&gt;'Salton Sea Accounting Model'!$F$3,LOOKUP(AC$14,'Salton Sea Accounting Model'!$F3:$F31,'Salton Sea Accounting Model'!$H3:$H31),'Salton Sea Accounting Model'!$H$3)</f>
        <v>3953</v>
      </c>
      <c r="AD25" s="2">
        <f>IF(AD$14&gt;'Salton Sea Accounting Model'!$F$3,LOOKUP(AD$14,'Salton Sea Accounting Model'!$F3:$F31,'Salton Sea Accounting Model'!$H3:$H31),'Salton Sea Accounting Model'!$H$3)</f>
        <v>3953</v>
      </c>
      <c r="AE25" s="2">
        <f>IF(AE$14&gt;'Salton Sea Accounting Model'!$F$3,LOOKUP(AE$14,'Salton Sea Accounting Model'!$F3:$F31,'Salton Sea Accounting Model'!$H3:$H31),'Salton Sea Accounting Model'!$H$3)</f>
        <v>3953</v>
      </c>
      <c r="AF25" s="2">
        <f>IF(AF$14&gt;'Salton Sea Accounting Model'!$F$3,LOOKUP(AF$14,'Salton Sea Accounting Model'!$F3:$F31,'Salton Sea Accounting Model'!$H3:$H31),'Salton Sea Accounting Model'!$H$3)</f>
        <v>3953</v>
      </c>
      <c r="AG25" s="2">
        <f>IF(AG$14&gt;'Salton Sea Accounting Model'!$F$3,LOOKUP(AG$14,'Salton Sea Accounting Model'!$F3:$F31,'Salton Sea Accounting Model'!$H3:$H31),'Salton Sea Accounting Model'!$H$3)</f>
        <v>3953</v>
      </c>
      <c r="AH25" s="2">
        <f>IF(AH$14&gt;'Salton Sea Accounting Model'!$F$3,LOOKUP(AH$14,'Salton Sea Accounting Model'!$F3:$F31,'Salton Sea Accounting Model'!$H3:$H31),'Salton Sea Accounting Model'!$H$3)</f>
        <v>3953</v>
      </c>
      <c r="AI25" s="2">
        <f>IF(AI$14&gt;'Salton Sea Accounting Model'!$F$3,LOOKUP(AI$14,'Salton Sea Accounting Model'!$F3:$F31,'Salton Sea Accounting Model'!$H3:$H31),'Salton Sea Accounting Model'!$H$3)</f>
        <v>3953</v>
      </c>
      <c r="AJ25" s="2">
        <f>IF(AJ$14&gt;'Salton Sea Accounting Model'!$F$3,LOOKUP(AJ$14,'Salton Sea Accounting Model'!$F3:$F31,'Salton Sea Accounting Model'!$H3:$H31),'Salton Sea Accounting Model'!$H$3)</f>
        <v>3953</v>
      </c>
      <c r="AK25" s="2">
        <f>IF(AK$14&gt;'Salton Sea Accounting Model'!$F$3,LOOKUP(AK$14,'Salton Sea Accounting Model'!$F3:$F31,'Salton Sea Accounting Model'!$H3:$H31),'Salton Sea Accounting Model'!$H$3)</f>
        <v>3953</v>
      </c>
      <c r="AL25" s="2">
        <f>IF(AL$14&gt;'Salton Sea Accounting Model'!$F$3,LOOKUP(AL$14,'Salton Sea Accounting Model'!$F3:$F31,'Salton Sea Accounting Model'!$H3:$H31),'Salton Sea Accounting Model'!$H$3)</f>
        <v>3953</v>
      </c>
      <c r="AM25" s="2">
        <f>IF(AM$14&gt;'Salton Sea Accounting Model'!$F$3,LOOKUP(AM$14,'Salton Sea Accounting Model'!$F3:$F31,'Salton Sea Accounting Model'!$H3:$H31),'Salton Sea Accounting Model'!$H$3)</f>
        <v>4028</v>
      </c>
      <c r="AN25" s="2">
        <f>IF(AN$14&gt;'Salton Sea Accounting Model'!$F$3,LOOKUP(AN$14,'Salton Sea Accounting Model'!$F3:$F31,'Salton Sea Accounting Model'!$H3:$H31),'Salton Sea Accounting Model'!$H$3)</f>
        <v>4028</v>
      </c>
      <c r="AO25" s="2">
        <f>IF(AO$14&gt;'Salton Sea Accounting Model'!$F$3,LOOKUP(AO$14,'Salton Sea Accounting Model'!$F3:$F31,'Salton Sea Accounting Model'!$H3:$H31),'Salton Sea Accounting Model'!$H$3)</f>
        <v>4028</v>
      </c>
      <c r="AP25" s="2">
        <f>IF(AP$14&gt;'Salton Sea Accounting Model'!$F$3,LOOKUP(AP$14,'Salton Sea Accounting Model'!$F3:$F31,'Salton Sea Accounting Model'!$H3:$H31),'Salton Sea Accounting Model'!$H$3)</f>
        <v>4028</v>
      </c>
      <c r="AQ25" s="2">
        <f>IF(AQ$14&gt;'Salton Sea Accounting Model'!$F$3,LOOKUP(AQ$14,'Salton Sea Accounting Model'!$F3:$F31,'Salton Sea Accounting Model'!$H3:$H31),'Salton Sea Accounting Model'!$H$3)</f>
        <v>4028</v>
      </c>
      <c r="AR25" s="2">
        <f>IF(AR$14&gt;'Salton Sea Accounting Model'!$F$3,LOOKUP(AR$14,'Salton Sea Accounting Model'!$F3:$F31,'Salton Sea Accounting Model'!$H3:$H31),'Salton Sea Accounting Model'!$H$3)</f>
        <v>4028</v>
      </c>
      <c r="AS25" s="2">
        <f>IF(AS$14&gt;'Salton Sea Accounting Model'!$F$3,LOOKUP(AS$14,'Salton Sea Accounting Model'!$F3:$F31,'Salton Sea Accounting Model'!$H3:$H31),'Salton Sea Accounting Model'!$H$3)</f>
        <v>4028</v>
      </c>
      <c r="AT25" s="2">
        <f>IF(AT$14&gt;'Salton Sea Accounting Model'!$F$3,LOOKUP(AT$14,'Salton Sea Accounting Model'!$F3:$F31,'Salton Sea Accounting Model'!$H3:$H31),'Salton Sea Accounting Model'!$H$3)</f>
        <v>3813</v>
      </c>
      <c r="AU25" s="2">
        <f>IF(AU$14&gt;'Salton Sea Accounting Model'!$F$3,LOOKUP(AU$14,'Salton Sea Accounting Model'!$F3:$F31,'Salton Sea Accounting Model'!$H3:$H31),'Salton Sea Accounting Model'!$H$3)</f>
        <v>3813</v>
      </c>
      <c r="AV25" s="2">
        <f>IF(AV$14&gt;'Salton Sea Accounting Model'!$F$3,LOOKUP(AV$14,'Salton Sea Accounting Model'!$F3:$F31,'Salton Sea Accounting Model'!$H3:$H31),'Salton Sea Accounting Model'!$H$3)</f>
        <v>3813</v>
      </c>
      <c r="AW25" s="2">
        <f>IF(AW$14&gt;'Salton Sea Accounting Model'!$F$3,LOOKUP(AW$14,'Salton Sea Accounting Model'!$F3:$F31,'Salton Sea Accounting Model'!$H3:$H31),'Salton Sea Accounting Model'!$H$3)</f>
        <v>3813</v>
      </c>
      <c r="AX25" s="2">
        <f>IF(AX$14&gt;'Salton Sea Accounting Model'!$F$3,LOOKUP(AX$14,'Salton Sea Accounting Model'!$F3:$F31,'Salton Sea Accounting Model'!$H3:$H31),'Salton Sea Accounting Model'!$H$3)</f>
        <v>3813</v>
      </c>
      <c r="AY25" s="2">
        <f>IF(AY$14&gt;'Salton Sea Accounting Model'!$F$3,LOOKUP(AY$14,'Salton Sea Accounting Model'!$F3:$F31,'Salton Sea Accounting Model'!$H3:$H31),'Salton Sea Accounting Model'!$H$3)</f>
        <v>3813</v>
      </c>
      <c r="AZ25" s="2">
        <f>IF(AZ$14&gt;'Salton Sea Accounting Model'!$F$3,LOOKUP(AZ$14,'Salton Sea Accounting Model'!$F3:$F31,'Salton Sea Accounting Model'!$H3:$H31),'Salton Sea Accounting Model'!$H$3)</f>
        <v>3881</v>
      </c>
      <c r="BA25" s="2">
        <f>IF(BA$14&gt;'Salton Sea Accounting Model'!$F$3,LOOKUP(BA$14,'Salton Sea Accounting Model'!$F3:$F31,'Salton Sea Accounting Model'!$H3:$H31),'Salton Sea Accounting Model'!$H$3)</f>
        <v>3881</v>
      </c>
      <c r="BB25" s="2">
        <f>IF(BB$14&gt;'Salton Sea Accounting Model'!$F$3,LOOKUP(BB$14,'Salton Sea Accounting Model'!$F3:$F31,'Salton Sea Accounting Model'!$H3:$H31),'Salton Sea Accounting Model'!$H$3)</f>
        <v>3881</v>
      </c>
      <c r="BC25" s="2">
        <f>IF(BC$14&gt;'Salton Sea Accounting Model'!$F$3,LOOKUP(BC$14,'Salton Sea Accounting Model'!$F3:$F31,'Salton Sea Accounting Model'!$H3:$H31),'Salton Sea Accounting Model'!$H$3)</f>
        <v>3881</v>
      </c>
      <c r="BD25" s="2">
        <f>IF(BD$14&gt;'Salton Sea Accounting Model'!$F$3,LOOKUP(BD$14,'Salton Sea Accounting Model'!$F3:$F31,'Salton Sea Accounting Model'!$H3:$H31),'Salton Sea Accounting Model'!$H$3)</f>
        <v>3881</v>
      </c>
      <c r="BE25" s="2">
        <f>IF(BE$14&gt;'Salton Sea Accounting Model'!$F$3,LOOKUP(BE$14,'Salton Sea Accounting Model'!$F3:$F31,'Salton Sea Accounting Model'!$H3:$H31),'Salton Sea Accounting Model'!$H$3)</f>
        <v>3881</v>
      </c>
      <c r="BF25" s="2">
        <f>IF(BF$14&gt;'Salton Sea Accounting Model'!$F$3,LOOKUP(BF$14,'Salton Sea Accounting Model'!$F3:$F31,'Salton Sea Accounting Model'!$H3:$H31),'Salton Sea Accounting Model'!$H$3)</f>
        <v>3881</v>
      </c>
      <c r="BG25" s="2">
        <f>IF(BG$14&gt;'Salton Sea Accounting Model'!$F$3,LOOKUP(BG$14,'Salton Sea Accounting Model'!$F3:$F31,'Salton Sea Accounting Model'!$H3:$H31),'Salton Sea Accounting Model'!$H$3)</f>
        <v>3881</v>
      </c>
      <c r="BH25" s="2">
        <f>IF(BH$14&gt;'Salton Sea Accounting Model'!$F$3,LOOKUP(BH$14,'Salton Sea Accounting Model'!$F3:$F31,'Salton Sea Accounting Model'!$H3:$H31),'Salton Sea Accounting Model'!$H$3)</f>
        <v>3881</v>
      </c>
      <c r="BI25" s="2">
        <f>IF(BI$14&gt;'Salton Sea Accounting Model'!$F$3,LOOKUP(BI$14,'Salton Sea Accounting Model'!$F3:$F31,'Salton Sea Accounting Model'!$H3:$H31),'Salton Sea Accounting Model'!$H$3)</f>
        <v>3881</v>
      </c>
      <c r="BJ25" s="2">
        <f>IF(BJ$14&gt;'Salton Sea Accounting Model'!$F$3,LOOKUP(BJ$14,'Salton Sea Accounting Model'!$F3:$F31,'Salton Sea Accounting Model'!$H3:$H31),'Salton Sea Accounting Model'!$H$3)</f>
        <v>3881</v>
      </c>
      <c r="BK25" s="2">
        <f>IF(BK$14&gt;'Salton Sea Accounting Model'!$F$3,LOOKUP(BK$14,'Salton Sea Accounting Model'!$F3:$F31,'Salton Sea Accounting Model'!$H3:$H31),'Salton Sea Accounting Model'!$H$3)</f>
        <v>3881</v>
      </c>
      <c r="BL25" s="2">
        <f>IF(BL$14&gt;'Salton Sea Accounting Model'!$F$3,LOOKUP(BL$14,'Salton Sea Accounting Model'!$F3:$F31,'Salton Sea Accounting Model'!$H3:$H31),'Salton Sea Accounting Model'!$H$3)</f>
        <v>3881</v>
      </c>
      <c r="BM25" s="2">
        <f>IF(BM$14&gt;'Salton Sea Accounting Model'!$F$3,LOOKUP(BM$14,'Salton Sea Accounting Model'!$F3:$F31,'Salton Sea Accounting Model'!$H3:$H31),'Salton Sea Accounting Model'!$H$3)</f>
        <v>3881</v>
      </c>
      <c r="BN25" s="2">
        <f>IF(BN$14&gt;'Salton Sea Accounting Model'!$F$3,LOOKUP(BN$14,'Salton Sea Accounting Model'!$F3:$F31,'Salton Sea Accounting Model'!$H3:$H31),'Salton Sea Accounting Model'!$H$3)</f>
        <v>3881</v>
      </c>
      <c r="BO25" s="2">
        <f>IF(BO$14&gt;'Salton Sea Accounting Model'!$F$3,LOOKUP(BO$14,'Salton Sea Accounting Model'!$F3:$F31,'Salton Sea Accounting Model'!$H3:$H31),'Salton Sea Accounting Model'!$H$3)</f>
        <v>3881</v>
      </c>
      <c r="BP25" s="2">
        <f>IF(BP$14&gt;'Salton Sea Accounting Model'!$F$3,LOOKUP(BP$14,'Salton Sea Accounting Model'!$F3:$F31,'Salton Sea Accounting Model'!$H3:$H31),'Salton Sea Accounting Model'!$H$3)</f>
        <v>3881</v>
      </c>
      <c r="BQ25" s="2">
        <f>IF(BQ$14&gt;'Salton Sea Accounting Model'!$F$3,LOOKUP(BQ$14,'Salton Sea Accounting Model'!$F3:$F31,'Salton Sea Accounting Model'!$H3:$H31),'Salton Sea Accounting Model'!$H$3)</f>
        <v>3881</v>
      </c>
      <c r="BR25" s="2">
        <f>IF(BR$14&gt;'Salton Sea Accounting Model'!$F$3,LOOKUP(BR$14,'Salton Sea Accounting Model'!$F3:$F31,'Salton Sea Accounting Model'!$H3:$H31),'Salton Sea Accounting Model'!$H$3)</f>
        <v>3881</v>
      </c>
      <c r="BS25" s="2">
        <f>IF(BS$14&gt;'Salton Sea Accounting Model'!$F$3,LOOKUP(BS$14,'Salton Sea Accounting Model'!$F3:$F31,'Salton Sea Accounting Model'!$H3:$H31),'Salton Sea Accounting Model'!$H$3)</f>
        <v>3881</v>
      </c>
      <c r="BT25" s="2">
        <f>IF(BT$14&gt;'Salton Sea Accounting Model'!$F$3,LOOKUP(BT$14,'Salton Sea Accounting Model'!$F3:$F31,'Salton Sea Accounting Model'!$H3:$H31),'Salton Sea Accounting Model'!$H$3)</f>
        <v>3953</v>
      </c>
      <c r="BU25" s="2">
        <f>IF(BU$14&gt;'Salton Sea Accounting Model'!$F$3,LOOKUP(BU$14,'Salton Sea Accounting Model'!$F3:$F31,'Salton Sea Accounting Model'!$H3:$H31),'Salton Sea Accounting Model'!$H$3)</f>
        <v>3953</v>
      </c>
      <c r="BV25" s="2">
        <f>IF(BV$14&gt;'Salton Sea Accounting Model'!$F$3,LOOKUP(BV$14,'Salton Sea Accounting Model'!$F3:$F31,'Salton Sea Accounting Model'!$H3:$H31),'Salton Sea Accounting Model'!$H$3)</f>
        <v>3953</v>
      </c>
      <c r="BW25" s="2">
        <f>IF(BW$14&gt;'Salton Sea Accounting Model'!$F$3,LOOKUP(BW$14,'Salton Sea Accounting Model'!$F3:$F31,'Salton Sea Accounting Model'!$H3:$H31),'Salton Sea Accounting Model'!$H$3)</f>
        <v>3953</v>
      </c>
    </row>
    <row r="26" spans="1:75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>
      <c r="A28" s="10" t="s">
        <v>91</v>
      </c>
      <c r="B28" s="10" t="s">
        <v>92</v>
      </c>
      <c r="D28" s="2">
        <v>37000</v>
      </c>
      <c r="E28" t="s">
        <v>75</v>
      </c>
      <c r="F28" t="s">
        <v>93</v>
      </c>
      <c r="G28" s="13" t="s">
        <v>94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68194.714427619212</v>
      </c>
      <c r="T29" s="2">
        <f t="shared" si="29"/>
        <v>71632.233441913369</v>
      </c>
      <c r="U29" s="2">
        <f t="shared" si="29"/>
        <v>75088.320744338736</v>
      </c>
      <c r="V29" s="2">
        <f t="shared" si="29"/>
        <v>78552.359217177494</v>
      </c>
      <c r="W29" s="2">
        <f t="shared" si="29"/>
        <v>82093.817504011808</v>
      </c>
      <c r="X29" s="2">
        <f t="shared" si="29"/>
        <v>85623.784615602955</v>
      </c>
      <c r="Y29" s="2">
        <f t="shared" si="29"/>
        <v>89102.492911776746</v>
      </c>
      <c r="Z29" s="2">
        <f t="shared" si="29"/>
        <v>92485.729806363408</v>
      </c>
      <c r="AA29" s="2">
        <f t="shared" si="29"/>
        <v>95612.607373870182</v>
      </c>
      <c r="AB29" s="2">
        <f t="shared" si="29"/>
        <v>98452.385793205685</v>
      </c>
      <c r="AC29" s="2">
        <f t="shared" si="29"/>
        <v>101196.48292235474</v>
      </c>
      <c r="AD29" s="2">
        <f t="shared" si="29"/>
        <v>103692.55772212934</v>
      </c>
      <c r="AE29" s="2">
        <f t="shared" si="29"/>
        <v>106026.46317288768</v>
      </c>
      <c r="AF29" s="2">
        <f t="shared" si="29"/>
        <v>108166.51034147029</v>
      </c>
      <c r="AG29" s="2">
        <f t="shared" si="29"/>
        <v>110170.61071263345</v>
      </c>
      <c r="AH29" s="2">
        <f t="shared" si="29"/>
        <v>111948.58348631309</v>
      </c>
      <c r="AI29" s="2">
        <f t="shared" si="29"/>
        <v>113610.77466098378</v>
      </c>
      <c r="AJ29" s="2">
        <f t="shared" si="29"/>
        <v>115217.61393370226</v>
      </c>
      <c r="AK29" s="2">
        <f t="shared" si="29"/>
        <v>116626.64208969052</v>
      </c>
      <c r="AL29" s="2">
        <f t="shared" si="29"/>
        <v>117970.04374522266</v>
      </c>
      <c r="AM29" s="2">
        <f t="shared" si="29"/>
        <v>119245.34877797165</v>
      </c>
      <c r="AN29" s="2">
        <f t="shared" si="29"/>
        <v>120534.54899204754</v>
      </c>
      <c r="AO29" s="2">
        <f t="shared" si="29"/>
        <v>121606.14990392083</v>
      </c>
      <c r="AP29" s="2">
        <f t="shared" si="29"/>
        <v>122664.80459509866</v>
      </c>
      <c r="AQ29" s="2">
        <f t="shared" si="29"/>
        <v>123711.14400447364</v>
      </c>
      <c r="AR29" s="2">
        <f t="shared" si="29"/>
        <v>124743.7978451074</v>
      </c>
      <c r="AS29" s="2">
        <f t="shared" si="29"/>
        <v>125697.51382259681</v>
      </c>
      <c r="AT29" s="2">
        <f t="shared" si="29"/>
        <v>126479.44889818954</v>
      </c>
      <c r="AU29" s="2">
        <f t="shared" si="29"/>
        <v>125105.03024586817</v>
      </c>
      <c r="AV29" s="2">
        <f t="shared" si="29"/>
        <v>123929.15255349541</v>
      </c>
      <c r="AW29" s="2">
        <f t="shared" si="29"/>
        <v>123086.66252621527</v>
      </c>
      <c r="AX29" s="2">
        <f t="shared" si="29"/>
        <v>122417.70674426085</v>
      </c>
      <c r="AY29" s="2">
        <f t="shared" si="29"/>
        <v>121856.4769996252</v>
      </c>
      <c r="AZ29" s="2">
        <f t="shared" si="29"/>
        <v>121400.49189709728</v>
      </c>
      <c r="BA29" s="2">
        <f t="shared" si="29"/>
        <v>121065.70030227756</v>
      </c>
      <c r="BB29" s="2">
        <f t="shared" si="29"/>
        <v>120831.80094500918</v>
      </c>
      <c r="BC29" s="2">
        <f t="shared" si="29"/>
        <v>120697.80282399939</v>
      </c>
      <c r="BD29" s="2">
        <f t="shared" si="29"/>
        <v>120662.46359584208</v>
      </c>
      <c r="BE29" s="2">
        <f t="shared" si="29"/>
        <v>120662.15706766663</v>
      </c>
      <c r="BF29" s="2">
        <f t="shared" si="29"/>
        <v>120760.18371093801</v>
      </c>
      <c r="BG29" s="2">
        <f t="shared" si="29"/>
        <v>120892.65853058353</v>
      </c>
      <c r="BH29" s="2">
        <f t="shared" si="29"/>
        <v>121059.57206239649</v>
      </c>
      <c r="BI29" s="2">
        <f t="shared" si="29"/>
        <v>121260.97880408539</v>
      </c>
      <c r="BJ29" s="2">
        <f t="shared" si="29"/>
        <v>121496.99709599082</v>
      </c>
      <c r="BK29" s="2">
        <f t="shared" si="29"/>
        <v>121767.80929820582</v>
      </c>
      <c r="BL29" s="2">
        <f t="shared" si="29"/>
        <v>122073.66226420866</v>
      </c>
      <c r="BM29" s="2">
        <f t="shared" si="29"/>
        <v>122414.86811368492</v>
      </c>
      <c r="BN29" s="2">
        <f t="shared" si="29"/>
        <v>122791.80530980851</v>
      </c>
      <c r="BO29" s="2">
        <f t="shared" si="29"/>
        <v>123139.87841360505</v>
      </c>
      <c r="BP29" s="2">
        <f t="shared" si="29"/>
        <v>123524.09276913326</v>
      </c>
      <c r="BQ29" s="2">
        <f t="shared" si="29"/>
        <v>123944.91324227853</v>
      </c>
      <c r="BR29" s="2">
        <f t="shared" si="29"/>
        <v>124402.87537869936</v>
      </c>
      <c r="BS29" s="2">
        <f t="shared" si="29"/>
        <v>124833.18962405392</v>
      </c>
      <c r="BT29" s="2">
        <f t="shared" si="29"/>
        <v>125301.20491843576</v>
      </c>
      <c r="BU29" s="2">
        <f t="shared" ref="BU29:BW29" si="30" xml:space="preserve"> BU$23</f>
        <v>125678.66813337087</v>
      </c>
      <c r="BV29" s="2">
        <f t="shared" si="30"/>
        <v>126027.74334194513</v>
      </c>
      <c r="BW29" s="2">
        <f t="shared" si="30"/>
        <v>126414.23005453279</v>
      </c>
    </row>
    <row r="30" spans="1:75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68194.714427619212</v>
      </c>
      <c r="T31" s="2">
        <f t="shared" si="33"/>
        <v>71632.233441913369</v>
      </c>
      <c r="U31" s="2">
        <f t="shared" si="33"/>
        <v>75088.320744338736</v>
      </c>
      <c r="V31" s="2">
        <f t="shared" si="33"/>
        <v>78552.359217177494</v>
      </c>
      <c r="W31" s="2">
        <f t="shared" si="33"/>
        <v>82093.817504011808</v>
      </c>
      <c r="X31" s="2">
        <f t="shared" si="33"/>
        <v>85623.784615602955</v>
      </c>
      <c r="Y31" s="2">
        <f t="shared" si="33"/>
        <v>89102.492911776746</v>
      </c>
      <c r="Z31" s="2">
        <f t="shared" si="33"/>
        <v>92485.729806363408</v>
      </c>
      <c r="AA31" s="2">
        <f t="shared" si="33"/>
        <v>95612.607373870182</v>
      </c>
      <c r="AB31" s="2">
        <f t="shared" si="33"/>
        <v>98452.385793205685</v>
      </c>
      <c r="AC31" s="2">
        <f t="shared" si="33"/>
        <v>101196.48292235474</v>
      </c>
      <c r="AD31" s="2">
        <f t="shared" si="33"/>
        <v>103692.55772212934</v>
      </c>
      <c r="AE31" s="2">
        <f t="shared" si="33"/>
        <v>106026.46317288768</v>
      </c>
      <c r="AF31" s="2">
        <f t="shared" si="33"/>
        <v>108166.51034147029</v>
      </c>
      <c r="AG31" s="2">
        <f t="shared" si="33"/>
        <v>110170.61071263345</v>
      </c>
      <c r="AH31" s="2">
        <f t="shared" si="33"/>
        <v>111948.58348631309</v>
      </c>
      <c r="AI31" s="2">
        <f t="shared" si="33"/>
        <v>113610.77466098378</v>
      </c>
      <c r="AJ31" s="2">
        <f t="shared" si="33"/>
        <v>115217.61393370226</v>
      </c>
      <c r="AK31" s="2">
        <f t="shared" si="33"/>
        <v>116626.64208969052</v>
      </c>
      <c r="AL31" s="2">
        <f t="shared" si="33"/>
        <v>117970.04374522266</v>
      </c>
      <c r="AM31" s="2">
        <f t="shared" si="33"/>
        <v>119245.34877797165</v>
      </c>
      <c r="AN31" s="2">
        <f t="shared" si="33"/>
        <v>120534.54899204754</v>
      </c>
      <c r="AO31" s="2">
        <f t="shared" si="33"/>
        <v>121606.14990392083</v>
      </c>
      <c r="AP31" s="2">
        <f t="shared" si="33"/>
        <v>122664.80459509866</v>
      </c>
      <c r="AQ31" s="2">
        <f t="shared" si="33"/>
        <v>123711.14400447364</v>
      </c>
      <c r="AR31" s="2">
        <f t="shared" si="33"/>
        <v>124743.7978451074</v>
      </c>
      <c r="AS31" s="2">
        <f t="shared" si="33"/>
        <v>125697.51382259681</v>
      </c>
      <c r="AT31" s="2">
        <f t="shared" si="33"/>
        <v>126479.44889818954</v>
      </c>
      <c r="AU31" s="2">
        <f t="shared" si="33"/>
        <v>125105.03024586817</v>
      </c>
      <c r="AV31" s="2">
        <f t="shared" si="33"/>
        <v>123929.15255349541</v>
      </c>
      <c r="AW31" s="2">
        <f t="shared" si="33"/>
        <v>123086.66252621527</v>
      </c>
      <c r="AX31" s="2">
        <f t="shared" si="33"/>
        <v>122417.70674426085</v>
      </c>
      <c r="AY31" s="2">
        <f t="shared" si="33"/>
        <v>121856.4769996252</v>
      </c>
      <c r="AZ31" s="2">
        <f t="shared" si="33"/>
        <v>121400.49189709728</v>
      </c>
      <c r="BA31" s="2">
        <f t="shared" si="33"/>
        <v>121065.70030227756</v>
      </c>
      <c r="BB31" s="2">
        <f t="shared" si="33"/>
        <v>120831.80094500918</v>
      </c>
      <c r="BC31" s="2">
        <f t="shared" si="33"/>
        <v>120697.80282399939</v>
      </c>
      <c r="BD31" s="2">
        <f t="shared" si="33"/>
        <v>120662.46359584208</v>
      </c>
      <c r="BE31" s="2">
        <f t="shared" si="33"/>
        <v>120662.15706766663</v>
      </c>
      <c r="BF31" s="2">
        <f t="shared" si="33"/>
        <v>120760.18371093801</v>
      </c>
      <c r="BG31" s="2">
        <f t="shared" si="33"/>
        <v>120892.65853058353</v>
      </c>
      <c r="BH31" s="2">
        <f t="shared" si="33"/>
        <v>121059.57206239649</v>
      </c>
      <c r="BI31" s="2">
        <f t="shared" si="33"/>
        <v>121260.97880408539</v>
      </c>
      <c r="BJ31" s="2">
        <f t="shared" si="33"/>
        <v>121496.99709599082</v>
      </c>
      <c r="BK31" s="2">
        <f t="shared" si="33"/>
        <v>121767.80929820582</v>
      </c>
      <c r="BL31" s="2">
        <f t="shared" si="33"/>
        <v>122073.66226420866</v>
      </c>
      <c r="BM31" s="2">
        <f t="shared" si="33"/>
        <v>122414.86811368492</v>
      </c>
      <c r="BN31" s="2">
        <f t="shared" si="33"/>
        <v>122791.80530980851</v>
      </c>
      <c r="BO31" s="2">
        <f t="shared" si="33"/>
        <v>123139.87841360505</v>
      </c>
      <c r="BP31" s="2">
        <f t="shared" si="33"/>
        <v>123524.09276913326</v>
      </c>
      <c r="BQ31" s="2">
        <f t="shared" si="33"/>
        <v>123944.91324227853</v>
      </c>
      <c r="BR31" s="2">
        <f t="shared" si="33"/>
        <v>124402.87537869936</v>
      </c>
      <c r="BS31" s="2">
        <f t="shared" si="33"/>
        <v>124833.18962405392</v>
      </c>
      <c r="BT31" s="2">
        <f t="shared" si="33"/>
        <v>125301.20491843576</v>
      </c>
      <c r="BU31" s="2">
        <f t="shared" ref="BU31:BW31" si="34" xml:space="preserve"> BU$23</f>
        <v>125678.66813337087</v>
      </c>
      <c r="BV31" s="2">
        <f t="shared" si="34"/>
        <v>126027.74334194513</v>
      </c>
      <c r="BW31" s="2">
        <f t="shared" si="34"/>
        <v>126414.23005453279</v>
      </c>
    </row>
    <row r="32" spans="1:75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 xml:space="preserve"> $D32 * H22</f>
        <v>2178925.4411204383</v>
      </c>
      <c r="I32" s="2">
        <f t="shared" ref="I32:BT32" si="35" xml:space="preserve"> $D32 * I22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2282093.0925894189</v>
      </c>
      <c r="T32" s="2">
        <f t="shared" si="35"/>
        <v>2290102.2380240345</v>
      </c>
      <c r="U32" s="2">
        <f t="shared" si="35"/>
        <v>2297872.3656663322</v>
      </c>
      <c r="V32" s="2">
        <f t="shared" si="35"/>
        <v>2305404.1229104581</v>
      </c>
      <c r="W32" s="2">
        <f t="shared" si="35"/>
        <v>2312636.2610501735</v>
      </c>
      <c r="X32" s="2">
        <f t="shared" si="35"/>
        <v>2319567.8551956285</v>
      </c>
      <c r="Y32" s="2">
        <f t="shared" si="35"/>
        <v>2326598.0088175489</v>
      </c>
      <c r="Z32" s="2">
        <f t="shared" si="35"/>
        <v>2333454.6858488205</v>
      </c>
      <c r="AA32" s="2">
        <f t="shared" si="35"/>
        <v>2340141.8502043225</v>
      </c>
      <c r="AB32" s="2">
        <f t="shared" si="35"/>
        <v>2346668.6049782173</v>
      </c>
      <c r="AC32" s="2">
        <f t="shared" si="35"/>
        <v>2353044.9917767807</v>
      </c>
      <c r="AD32" s="2">
        <f t="shared" si="35"/>
        <v>2359274.8610813702</v>
      </c>
      <c r="AE32" s="2">
        <f t="shared" si="35"/>
        <v>2365366.9290376836</v>
      </c>
      <c r="AF32" s="2">
        <f t="shared" si="35"/>
        <v>2371327.1131005487</v>
      </c>
      <c r="AG32" s="2">
        <f t="shared" si="35"/>
        <v>2377162.3162409379</v>
      </c>
      <c r="AH32" s="2">
        <f t="shared" si="35"/>
        <v>2382877.5482713501</v>
      </c>
      <c r="AI32" s="2">
        <f t="shared" si="35"/>
        <v>2388480.6851164661</v>
      </c>
      <c r="AJ32" s="2">
        <f t="shared" si="35"/>
        <v>2393976.022870515</v>
      </c>
      <c r="AK32" s="2">
        <f t="shared" si="35"/>
        <v>2399365.8972641304</v>
      </c>
      <c r="AL32" s="2">
        <f t="shared" si="35"/>
        <v>2404657.2006517639</v>
      </c>
      <c r="AM32" s="2">
        <f t="shared" si="35"/>
        <v>2409852.5502917808</v>
      </c>
      <c r="AN32" s="2">
        <f t="shared" si="35"/>
        <v>2415361.1340890359</v>
      </c>
      <c r="AO32" s="2">
        <f t="shared" si="35"/>
        <v>2420773.8914990039</v>
      </c>
      <c r="AP32" s="2">
        <f t="shared" si="35"/>
        <v>2426098.2993852366</v>
      </c>
      <c r="AQ32" s="2">
        <f t="shared" si="35"/>
        <v>2431335.2323598778</v>
      </c>
      <c r="AR32" s="2">
        <f t="shared" si="35"/>
        <v>2436485.5402524252</v>
      </c>
      <c r="AS32" s="2">
        <f t="shared" si="35"/>
        <v>2441550.1124193515</v>
      </c>
      <c r="AT32" s="2">
        <f t="shared" si="35"/>
        <v>2446531.9262805516</v>
      </c>
      <c r="AU32" s="2">
        <f t="shared" si="35"/>
        <v>2451577.4881169326</v>
      </c>
      <c r="AV32" s="2">
        <f t="shared" si="35"/>
        <v>2456616.4344965764</v>
      </c>
      <c r="AW32" s="2">
        <f t="shared" si="35"/>
        <v>2461642.432468283</v>
      </c>
      <c r="AX32" s="2">
        <f t="shared" si="35"/>
        <v>2466644.8573812484</v>
      </c>
      <c r="AY32" s="2">
        <f t="shared" si="35"/>
        <v>2471618.2664471511</v>
      </c>
      <c r="AZ32" s="2">
        <f t="shared" si="35"/>
        <v>2476559.3556967946</v>
      </c>
      <c r="BA32" s="2">
        <f t="shared" si="35"/>
        <v>2481850.9289609953</v>
      </c>
      <c r="BB32" s="2">
        <f t="shared" si="35"/>
        <v>2487100.8297587661</v>
      </c>
      <c r="BC32" s="2">
        <f t="shared" si="35"/>
        <v>2492306.0391002106</v>
      </c>
      <c r="BD32" s="2">
        <f t="shared" si="35"/>
        <v>2497463.5854763067</v>
      </c>
      <c r="BE32" s="2">
        <f t="shared" si="35"/>
        <v>2502570.5526727256</v>
      </c>
      <c r="BF32" s="2">
        <f t="shared" si="35"/>
        <v>2507626.0801772838</v>
      </c>
      <c r="BG32" s="2">
        <f t="shared" si="35"/>
        <v>2512627.2818607502</v>
      </c>
      <c r="BH32" s="2">
        <f t="shared" si="35"/>
        <v>2517573.3354395684</v>
      </c>
      <c r="BI32" s="2">
        <f t="shared" si="35"/>
        <v>2522463.4232095811</v>
      </c>
      <c r="BJ32" s="2">
        <f t="shared" si="35"/>
        <v>2527296.7299709115</v>
      </c>
      <c r="BK32" s="2">
        <f t="shared" si="35"/>
        <v>2532072.440967462</v>
      </c>
      <c r="BL32" s="2">
        <f t="shared" si="35"/>
        <v>2536789.7398314462</v>
      </c>
      <c r="BM32" s="2">
        <f t="shared" si="35"/>
        <v>2541447.8065234241</v>
      </c>
      <c r="BN32" s="2">
        <f t="shared" si="35"/>
        <v>2546045.8152582548</v>
      </c>
      <c r="BO32" s="2">
        <f t="shared" si="35"/>
        <v>2550582.9324072953</v>
      </c>
      <c r="BP32" s="2">
        <f t="shared" si="35"/>
        <v>2555060.4002990201</v>
      </c>
      <c r="BQ32" s="2">
        <f t="shared" si="35"/>
        <v>2559477.3700335957</v>
      </c>
      <c r="BR32" s="2">
        <f t="shared" si="35"/>
        <v>2563832.982216883</v>
      </c>
      <c r="BS32" s="2">
        <f t="shared" si="35"/>
        <v>2568126.3647482586</v>
      </c>
      <c r="BT32" s="2">
        <f t="shared" si="35"/>
        <v>2572358.7279096907</v>
      </c>
      <c r="BU32" s="2">
        <f t="shared" ref="BU32:BW32" si="36" xml:space="preserve"> $D32 * BU22</f>
        <v>2576928.6611056523</v>
      </c>
      <c r="BV32" s="2">
        <f t="shared" si="36"/>
        <v>2581437.3700204534</v>
      </c>
      <c r="BW32" s="2">
        <f t="shared" si="36"/>
        <v>2585886.0834441637</v>
      </c>
    </row>
    <row r="33" spans="2:75" ht="15">
      <c r="B33" s="10" t="s">
        <v>107</v>
      </c>
      <c r="C33">
        <v>2010</v>
      </c>
      <c r="D33" s="2">
        <v>10000</v>
      </c>
      <c r="E33" t="s">
        <v>15</v>
      </c>
      <c r="H33" s="2">
        <f xml:space="preserve"> $D33 + $D4 - H4</f>
        <v>10000</v>
      </c>
      <c r="I33" s="2">
        <f t="shared" ref="I33:BT33" si="37" xml:space="preserve"> $D33 + $D4 - I4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26348</v>
      </c>
      <c r="T33" s="2">
        <f t="shared" si="37"/>
        <v>29715</v>
      </c>
      <c r="U33" s="2">
        <f t="shared" si="37"/>
        <v>32781</v>
      </c>
      <c r="V33" s="2">
        <f t="shared" si="37"/>
        <v>36148</v>
      </c>
      <c r="W33" s="2">
        <f t="shared" si="37"/>
        <v>39247</v>
      </c>
      <c r="X33" s="2">
        <f t="shared" si="37"/>
        <v>42509</v>
      </c>
      <c r="Y33" s="2">
        <f t="shared" si="37"/>
        <v>45609</v>
      </c>
      <c r="Z33" s="2">
        <f t="shared" si="37"/>
        <v>48691</v>
      </c>
      <c r="AA33" s="2">
        <f t="shared" si="37"/>
        <v>51501</v>
      </c>
      <c r="AB33" s="2">
        <f t="shared" si="37"/>
        <v>53387</v>
      </c>
      <c r="AC33" s="2">
        <f t="shared" si="37"/>
        <v>55281</v>
      </c>
      <c r="AD33" s="2">
        <f t="shared" si="37"/>
        <v>57173</v>
      </c>
      <c r="AE33" s="2">
        <f t="shared" si="37"/>
        <v>58297</v>
      </c>
      <c r="AF33" s="2">
        <f t="shared" si="37"/>
        <v>59718</v>
      </c>
      <c r="AG33" s="2">
        <f t="shared" si="37"/>
        <v>60780</v>
      </c>
      <c r="AH33" s="2">
        <f t="shared" si="37"/>
        <v>61875</v>
      </c>
      <c r="AI33" s="2">
        <f t="shared" si="37"/>
        <v>62576</v>
      </c>
      <c r="AJ33" s="2">
        <f t="shared" si="37"/>
        <v>63252</v>
      </c>
      <c r="AK33" s="2">
        <f t="shared" si="37"/>
        <v>63919</v>
      </c>
      <c r="AL33" s="2">
        <f t="shared" si="37"/>
        <v>64574</v>
      </c>
      <c r="AM33" s="2">
        <f t="shared" si="37"/>
        <v>64892</v>
      </c>
      <c r="AN33" s="2">
        <f t="shared" si="37"/>
        <v>65520</v>
      </c>
      <c r="AO33" s="2">
        <f t="shared" si="37"/>
        <v>65830</v>
      </c>
      <c r="AP33" s="2">
        <f t="shared" si="37"/>
        <v>66133</v>
      </c>
      <c r="AQ33" s="2">
        <f t="shared" si="37"/>
        <v>66439</v>
      </c>
      <c r="AR33" s="2">
        <f t="shared" si="37"/>
        <v>67051</v>
      </c>
      <c r="AS33" s="2">
        <f t="shared" si="37"/>
        <v>67356</v>
      </c>
      <c r="AT33" s="2">
        <f t="shared" si="37"/>
        <v>67356</v>
      </c>
      <c r="AU33" s="2">
        <f t="shared" si="37"/>
        <v>66744</v>
      </c>
      <c r="AV33" s="2">
        <f t="shared" si="37"/>
        <v>66133</v>
      </c>
      <c r="AW33" s="2">
        <f t="shared" si="37"/>
        <v>65520</v>
      </c>
      <c r="AX33" s="2">
        <f t="shared" si="37"/>
        <v>65209</v>
      </c>
      <c r="AY33" s="2">
        <f t="shared" si="37"/>
        <v>64892</v>
      </c>
      <c r="AZ33" s="2">
        <f t="shared" si="37"/>
        <v>64574</v>
      </c>
      <c r="BA33" s="2">
        <f t="shared" si="37"/>
        <v>64249</v>
      </c>
      <c r="BB33" s="2">
        <f t="shared" si="37"/>
        <v>63919</v>
      </c>
      <c r="BC33" s="2">
        <f t="shared" si="37"/>
        <v>63588</v>
      </c>
      <c r="BD33" s="2">
        <f t="shared" si="37"/>
        <v>63588</v>
      </c>
      <c r="BE33" s="2">
        <f t="shared" si="37"/>
        <v>63252</v>
      </c>
      <c r="BF33" s="2">
        <f t="shared" si="37"/>
        <v>63252</v>
      </c>
      <c r="BG33" s="2">
        <f t="shared" si="37"/>
        <v>63252</v>
      </c>
      <c r="BH33" s="2">
        <f t="shared" si="37"/>
        <v>63252</v>
      </c>
      <c r="BI33" s="2">
        <f t="shared" si="37"/>
        <v>63252</v>
      </c>
      <c r="BJ33" s="2">
        <f t="shared" si="37"/>
        <v>63252</v>
      </c>
      <c r="BK33" s="2">
        <f t="shared" si="37"/>
        <v>63252</v>
      </c>
      <c r="BL33" s="2">
        <f t="shared" si="37"/>
        <v>63252</v>
      </c>
      <c r="BM33" s="2">
        <f t="shared" si="37"/>
        <v>63252</v>
      </c>
      <c r="BN33" s="2">
        <f t="shared" si="37"/>
        <v>63588</v>
      </c>
      <c r="BO33" s="2">
        <f t="shared" si="37"/>
        <v>63588</v>
      </c>
      <c r="BP33" s="2">
        <f t="shared" si="37"/>
        <v>63588</v>
      </c>
      <c r="BQ33" s="2">
        <f t="shared" si="37"/>
        <v>63588</v>
      </c>
      <c r="BR33" s="2">
        <f t="shared" si="37"/>
        <v>63919</v>
      </c>
      <c r="BS33" s="2">
        <f t="shared" si="37"/>
        <v>63919</v>
      </c>
      <c r="BT33" s="2">
        <f t="shared" si="37"/>
        <v>63919</v>
      </c>
      <c r="BU33" s="2">
        <f t="shared" ref="BU33:BW33" si="38" xml:space="preserve"> $D33 + $D4 - BU4</f>
        <v>64249</v>
      </c>
      <c r="BV33" s="2">
        <f t="shared" si="38"/>
        <v>64249</v>
      </c>
      <c r="BW33" s="2">
        <f t="shared" si="38"/>
        <v>64249</v>
      </c>
    </row>
    <row r="35" spans="2:75">
      <c r="I35" s="2"/>
      <c r="J35" s="2"/>
      <c r="K35" s="2"/>
      <c r="L35" s="1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W58"/>
  <sheetViews>
    <sheetView workbookViewId="0">
      <pane ySplit="2" topLeftCell="A9" activePane="bottomLeft" state="frozen"/>
      <selection pane="bottomLeft" activeCell="A19" sqref="A19"/>
      <selection activeCell="BL1" sqref="BL1"/>
    </sheetView>
  </sheetViews>
  <sheetFormatPr defaultRowHeight="12.75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117</v>
      </c>
    </row>
    <row r="2" spans="1:75" s="4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-231.8</v>
      </c>
      <c r="K3">
        <f>LOOKUP(K$5,'Salton Sea Accounting Model'!$C2:$C588,'Salton Sea Accounting Model'!$A2:$A588)</f>
        <v>-231.9</v>
      </c>
      <c r="L3">
        <f>LOOKUP(L$5,'Salton Sea Accounting Model'!$C2:$C588,'Salton Sea Accounting Model'!$A2:$A588)</f>
        <v>-232.1</v>
      </c>
      <c r="M3">
        <f>LOOKUP(M$5,'Salton Sea Accounting Model'!$C2:$C588,'Salton Sea Accounting Model'!$A2:$A588)</f>
        <v>-232.3</v>
      </c>
      <c r="N3">
        <f>LOOKUP(N$5,'Salton Sea Accounting Model'!$C2:$C588,'Salton Sea Accounting Model'!$A2:$A588)</f>
        <v>-232.5</v>
      </c>
      <c r="O3">
        <f>LOOKUP(O$5,'Salton Sea Accounting Model'!$C2:$C588,'Salton Sea Accounting Model'!$A2:$A588)</f>
        <v>-232.6</v>
      </c>
      <c r="P3">
        <f>LOOKUP(P$5,'Salton Sea Accounting Model'!$C2:$C588,'Salton Sea Accounting Model'!$A2:$A588)</f>
        <v>-232.8</v>
      </c>
      <c r="Q3">
        <f>LOOKUP(Q$5,'Salton Sea Accounting Model'!$C2:$C588,'Salton Sea Accounting Model'!$A2:$A588)</f>
        <v>-232.9</v>
      </c>
      <c r="R3">
        <f>LOOKUP(R$5,'Salton Sea Accounting Model'!$C2:$C588,'Salton Sea Accounting Model'!$A2:$A588)</f>
        <v>-233</v>
      </c>
      <c r="S3">
        <f>LOOKUP(S$5,'Salton Sea Accounting Model'!$C2:$C588,'Salton Sea Accounting Model'!$A2:$A588)</f>
        <v>-233.2</v>
      </c>
      <c r="T3">
        <f>LOOKUP(T$5,'Salton Sea Accounting Model'!$C2:$C588,'Salton Sea Accounting Model'!$A2:$A588)</f>
        <v>-233.3</v>
      </c>
      <c r="U3">
        <f>LOOKUP(U$5,'Salton Sea Accounting Model'!$C2:$C588,'Salton Sea Accounting Model'!$A2:$A588)</f>
        <v>-233.4</v>
      </c>
      <c r="V3">
        <f>LOOKUP(V$5,'Salton Sea Accounting Model'!$C2:$C588,'Salton Sea Accounting Model'!$A2:$A588)</f>
        <v>-233.6</v>
      </c>
      <c r="W3">
        <f>LOOKUP(W$5,'Salton Sea Accounting Model'!$C2:$C588,'Salton Sea Accounting Model'!$A2:$A588)</f>
        <v>-233.6</v>
      </c>
      <c r="X3">
        <f>LOOKUP(X$5,'Salton Sea Accounting Model'!$C2:$C588,'Salton Sea Accounting Model'!$A2:$A588)</f>
        <v>-233.83</v>
      </c>
      <c r="Y3">
        <f>LOOKUP(Y$5,'Salton Sea Accounting Model'!$C2:$C588,'Salton Sea Accounting Model'!$A2:$A588)</f>
        <v>-233.9</v>
      </c>
      <c r="Z3">
        <f>LOOKUP(Z$5,'Salton Sea Accounting Model'!$C2:$C588,'Salton Sea Accounting Model'!$A2:$A588)</f>
        <v>-234</v>
      </c>
      <c r="AA3">
        <f>LOOKUP(AA$5,'Salton Sea Accounting Model'!$C2:$C588,'Salton Sea Accounting Model'!$A2:$A588)</f>
        <v>-234.1</v>
      </c>
      <c r="AB3">
        <f>LOOKUP(AB$5,'Salton Sea Accounting Model'!$C2:$C588,'Salton Sea Accounting Model'!$A2:$A588)</f>
        <v>-234.2</v>
      </c>
      <c r="AC3">
        <f>LOOKUP(AC$5,'Salton Sea Accounting Model'!$C2:$C588,'Salton Sea Accounting Model'!$A2:$A588)</f>
        <v>-234.3</v>
      </c>
      <c r="AD3">
        <f>LOOKUP(AD$5,'Salton Sea Accounting Model'!$C2:$C588,'Salton Sea Accounting Model'!$A2:$A588)</f>
        <v>-234.4</v>
      </c>
      <c r="AE3">
        <f>LOOKUP(AE$5,'Salton Sea Accounting Model'!$C2:$C588,'Salton Sea Accounting Model'!$A2:$A588)</f>
        <v>-234.5</v>
      </c>
      <c r="AF3">
        <f>LOOKUP(AF$5,'Salton Sea Accounting Model'!$C2:$C588,'Salton Sea Accounting Model'!$A2:$A588)</f>
        <v>-234.6</v>
      </c>
      <c r="AG3">
        <f>LOOKUP(AG$5,'Salton Sea Accounting Model'!$C2:$C588,'Salton Sea Accounting Model'!$A2:$A588)</f>
        <v>-234.7</v>
      </c>
      <c r="AH3">
        <f>LOOKUP(AH$5,'Salton Sea Accounting Model'!$C2:$C588,'Salton Sea Accounting Model'!$A2:$A588)</f>
        <v>-234.7</v>
      </c>
      <c r="AI3">
        <f>LOOKUP(AI$5,'Salton Sea Accounting Model'!$C2:$C588,'Salton Sea Accounting Model'!$A2:$A588)</f>
        <v>-234.8</v>
      </c>
      <c r="AJ3">
        <f>LOOKUP(AJ$5,'Salton Sea Accounting Model'!$C2:$C588,'Salton Sea Accounting Model'!$A2:$A588)</f>
        <v>-234.9</v>
      </c>
      <c r="AK3">
        <f>LOOKUP(AK$5,'Salton Sea Accounting Model'!$C2:$C588,'Salton Sea Accounting Model'!$A2:$A588)</f>
        <v>-235</v>
      </c>
      <c r="AL3">
        <f>LOOKUP(AL$5,'Salton Sea Accounting Model'!$C2:$C588,'Salton Sea Accounting Model'!$A2:$A588)</f>
        <v>-235</v>
      </c>
      <c r="AM3">
        <f>LOOKUP(AM$5,'Salton Sea Accounting Model'!$C2:$C588,'Salton Sea Accounting Model'!$A2:$A588)</f>
        <v>-235.1</v>
      </c>
      <c r="AN3">
        <f>LOOKUP(AN$5,'Salton Sea Accounting Model'!$C2:$C588,'Salton Sea Accounting Model'!$A2:$A588)</f>
        <v>-235.2</v>
      </c>
      <c r="AO3">
        <f>LOOKUP(AO$5,'Salton Sea Accounting Model'!$C2:$C588,'Salton Sea Accounting Model'!$A2:$A588)</f>
        <v>-235.2</v>
      </c>
      <c r="AP3">
        <f>LOOKUP(AP$5,'Salton Sea Accounting Model'!$C2:$C588,'Salton Sea Accounting Model'!$A2:$A588)</f>
        <v>-235.3</v>
      </c>
      <c r="AQ3">
        <f>LOOKUP(AQ$5,'Salton Sea Accounting Model'!$C2:$C588,'Salton Sea Accounting Model'!$A2:$A588)</f>
        <v>-235.4</v>
      </c>
      <c r="AR3">
        <f>LOOKUP(AR$5,'Salton Sea Accounting Model'!$C2:$C588,'Salton Sea Accounting Model'!$A2:$A588)</f>
        <v>-235.4</v>
      </c>
      <c r="AS3">
        <f>LOOKUP(AS$5,'Salton Sea Accounting Model'!$C2:$C588,'Salton Sea Accounting Model'!$A2:$A588)</f>
        <v>-235.5</v>
      </c>
      <c r="AT3">
        <f>LOOKUP(AT$5,'Salton Sea Accounting Model'!$C2:$C588,'Salton Sea Accounting Model'!$A2:$A588)</f>
        <v>-235.5</v>
      </c>
      <c r="AU3">
        <f>LOOKUP(AU$5,'Salton Sea Accounting Model'!$C2:$C588,'Salton Sea Accounting Model'!$A2:$A588)</f>
        <v>-235.6</v>
      </c>
      <c r="AV3">
        <f>LOOKUP(AV$5,'Salton Sea Accounting Model'!$C2:$C588,'Salton Sea Accounting Model'!$A2:$A588)</f>
        <v>-235.7</v>
      </c>
      <c r="AW3">
        <f>LOOKUP(AW$5,'Salton Sea Accounting Model'!$C2:$C588,'Salton Sea Accounting Model'!$A2:$A588)</f>
        <v>-235.7</v>
      </c>
      <c r="AX3">
        <f>LOOKUP(AX$5,'Salton Sea Accounting Model'!$C2:$C588,'Salton Sea Accounting Model'!$A2:$A588)</f>
        <v>-235.8</v>
      </c>
      <c r="AY3">
        <f>LOOKUP(AY$5,'Salton Sea Accounting Model'!$C2:$C588,'Salton Sea Accounting Model'!$A2:$A588)</f>
        <v>-235.8</v>
      </c>
      <c r="AZ3">
        <f>LOOKUP(AZ$5,'Salton Sea Accounting Model'!$C2:$C588,'Salton Sea Accounting Model'!$A2:$A588)</f>
        <v>-235.9</v>
      </c>
      <c r="BA3">
        <f>LOOKUP(BA$5,'Salton Sea Accounting Model'!$C2:$C588,'Salton Sea Accounting Model'!$A2:$A588)</f>
        <v>-235.9</v>
      </c>
      <c r="BB3">
        <f>LOOKUP(BB$5,'Salton Sea Accounting Model'!$C2:$C588,'Salton Sea Accounting Model'!$A2:$A588)</f>
        <v>-236</v>
      </c>
      <c r="BC3">
        <f>LOOKUP(BC$5,'Salton Sea Accounting Model'!$C2:$C588,'Salton Sea Accounting Model'!$A2:$A588)</f>
        <v>-236</v>
      </c>
      <c r="BD3">
        <f>LOOKUP(BD$5,'Salton Sea Accounting Model'!$C2:$C588,'Salton Sea Accounting Model'!$A2:$A588)</f>
        <v>-236.1</v>
      </c>
      <c r="BE3">
        <f>LOOKUP(BE$5,'Salton Sea Accounting Model'!$C2:$C588,'Salton Sea Accounting Model'!$A2:$A588)</f>
        <v>-236.1</v>
      </c>
      <c r="BF3">
        <f>LOOKUP(BF$5,'Salton Sea Accounting Model'!$C2:$C588,'Salton Sea Accounting Model'!$A2:$A588)</f>
        <v>-236.2</v>
      </c>
      <c r="BG3">
        <f>LOOKUP(BG$5,'Salton Sea Accounting Model'!$C2:$C588,'Salton Sea Accounting Model'!$A2:$A588)</f>
        <v>-236.3</v>
      </c>
      <c r="BH3">
        <f>LOOKUP(BH$5,'Salton Sea Accounting Model'!$C2:$C588,'Salton Sea Accounting Model'!$A2:$A588)</f>
        <v>-236.3</v>
      </c>
      <c r="BI3">
        <f>LOOKUP(BI$5,'Salton Sea Accounting Model'!$C2:$C588,'Salton Sea Accounting Model'!$A2:$A588)</f>
        <v>-236.4</v>
      </c>
      <c r="BJ3">
        <f>LOOKUP(BJ$5,'Salton Sea Accounting Model'!$C2:$C588,'Salton Sea Accounting Model'!$A2:$A588)</f>
        <v>-236.4</v>
      </c>
      <c r="BK3">
        <f>LOOKUP(BK$5,'Salton Sea Accounting Model'!$C2:$C588,'Salton Sea Accounting Model'!$A2:$A588)</f>
        <v>-236.5</v>
      </c>
      <c r="BL3">
        <f>LOOKUP(BL$5,'Salton Sea Accounting Model'!$C2:$C588,'Salton Sea Accounting Model'!$A2:$A588)</f>
        <v>-236.5</v>
      </c>
      <c r="BM3">
        <f>LOOKUP(BM$5,'Salton Sea Accounting Model'!$C2:$C588,'Salton Sea Accounting Model'!$A2:$A588)</f>
        <v>-236.6</v>
      </c>
      <c r="BN3">
        <f>LOOKUP(BN$5,'Salton Sea Accounting Model'!$C2:$C588,'Salton Sea Accounting Model'!$A2:$A588)</f>
        <v>-236.6</v>
      </c>
      <c r="BO3">
        <f>LOOKUP(BO$5,'Salton Sea Accounting Model'!$C2:$C588,'Salton Sea Accounting Model'!$A2:$A588)</f>
        <v>-236.6</v>
      </c>
      <c r="BP3">
        <f>LOOKUP(BP$5,'Salton Sea Accounting Model'!$C2:$C588,'Salton Sea Accounting Model'!$A2:$A588)</f>
        <v>-236.7</v>
      </c>
      <c r="BQ3">
        <f>LOOKUP(BQ$5,'Salton Sea Accounting Model'!$C2:$C588,'Salton Sea Accounting Model'!$A2:$A588)</f>
        <v>-236.7</v>
      </c>
      <c r="BR3">
        <f>LOOKUP(BR$5,'Salton Sea Accounting Model'!$C2:$C588,'Salton Sea Accounting Model'!$A2:$A588)</f>
        <v>-236.8</v>
      </c>
      <c r="BS3">
        <f>LOOKUP(BS$5,'Salton Sea Accounting Model'!$C2:$C588,'Salton Sea Accounting Model'!$A2:$A588)</f>
        <v>-236.8</v>
      </c>
      <c r="BT3">
        <f>LOOKUP(BT$5,'Salton Sea Accounting Model'!$C2:$C588,'Salton Sea Accounting Model'!$A2:$A588)</f>
        <v>-236.9</v>
      </c>
      <c r="BU3">
        <f>LOOKUP(BU$5,'Salton Sea Accounting Model'!$C2:$C588,'Salton Sea Accounting Model'!$A2:$A588)</f>
        <v>-236.9</v>
      </c>
      <c r="BV3">
        <f>LOOKUP(BV$5,'Salton Sea Accounting Model'!$C2:$C588,'Salton Sea Accounting Model'!$A2:$A588)</f>
        <v>-237</v>
      </c>
      <c r="BW3">
        <f>LOOKUP(BW$5,'Salton Sea Accounting Model'!$C2:$C588,'Salton Sea Accounting Model'!$A2:$A588)</f>
        <v>-237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224134</v>
      </c>
      <c r="K4" s="2">
        <f>LOOKUP(K$5,'Salton Sea Accounting Model'!$C2:$C588,'Salton Sea Accounting Model'!$B2:$B588)</f>
        <v>223934</v>
      </c>
      <c r="L4" s="2">
        <f>LOOKUP(L$5,'Salton Sea Accounting Model'!$C2:$C588,'Salton Sea Accounting Model'!$B2:$B588)</f>
        <v>223535</v>
      </c>
      <c r="M4" s="2">
        <f>LOOKUP(M$5,'Salton Sea Accounting Model'!$C2:$C588,'Salton Sea Accounting Model'!$B2:$B588)</f>
        <v>223138</v>
      </c>
      <c r="N4" s="2">
        <f>LOOKUP(N$5,'Salton Sea Accounting Model'!$C2:$C588,'Salton Sea Accounting Model'!$B2:$B588)</f>
        <v>222744</v>
      </c>
      <c r="O4" s="2">
        <f>LOOKUP(O$5,'Salton Sea Accounting Model'!$C2:$C588,'Salton Sea Accounting Model'!$B2:$B588)</f>
        <v>222547</v>
      </c>
      <c r="P4" s="2">
        <f>LOOKUP(P$5,'Salton Sea Accounting Model'!$C2:$C588,'Salton Sea Accounting Model'!$B2:$B588)</f>
        <v>222151</v>
      </c>
      <c r="Q4" s="2">
        <f>LOOKUP(Q$5,'Salton Sea Accounting Model'!$C2:$C588,'Salton Sea Accounting Model'!$B2:$B588)</f>
        <v>221952</v>
      </c>
      <c r="R4" s="2">
        <f>LOOKUP(R$5,'Salton Sea Accounting Model'!$C2:$C588,'Salton Sea Accounting Model'!$B2:$B588)</f>
        <v>221752</v>
      </c>
      <c r="S4" s="2">
        <f>LOOKUP(S$5,'Salton Sea Accounting Model'!$C2:$C588,'Salton Sea Accounting Model'!$B2:$B588)</f>
        <v>221354</v>
      </c>
      <c r="T4" s="2">
        <f>LOOKUP(T$5,'Salton Sea Accounting Model'!$C2:$C588,'Salton Sea Accounting Model'!$B2:$B588)</f>
        <v>221149</v>
      </c>
      <c r="U4" s="2">
        <f>LOOKUP(U$5,'Salton Sea Accounting Model'!$C2:$C588,'Salton Sea Accounting Model'!$B2:$B588)</f>
        <v>220943</v>
      </c>
      <c r="V4" s="2">
        <f>LOOKUP(V$5,'Salton Sea Accounting Model'!$C2:$C588,'Salton Sea Accounting Model'!$B2:$B588)</f>
        <v>220515</v>
      </c>
      <c r="W4" s="2">
        <f>LOOKUP(W$5,'Salton Sea Accounting Model'!$C2:$C588,'Salton Sea Accounting Model'!$B2:$B588)</f>
        <v>220515</v>
      </c>
      <c r="X4" s="2">
        <f>LOOKUP(X$5,'Salton Sea Accounting Model'!$C2:$C588,'Salton Sea Accounting Model'!$B2:$B588)</f>
        <v>220082</v>
      </c>
      <c r="Y4" s="2">
        <f>LOOKUP(Y$5,'Salton Sea Accounting Model'!$C2:$C588,'Salton Sea Accounting Model'!$B2:$B588)</f>
        <v>219861</v>
      </c>
      <c r="Z4" s="2">
        <f>LOOKUP(Z$5,'Salton Sea Accounting Model'!$C2:$C588,'Salton Sea Accounting Model'!$B2:$B588)</f>
        <v>219640</v>
      </c>
      <c r="AA4" s="2">
        <f>LOOKUP(AA$5,'Salton Sea Accounting Model'!$C2:$C588,'Salton Sea Accounting Model'!$B2:$B588)</f>
        <v>219416</v>
      </c>
      <c r="AB4" s="2">
        <f>LOOKUP(AB$5,'Salton Sea Accounting Model'!$C2:$C588,'Salton Sea Accounting Model'!$B2:$B588)</f>
        <v>219188</v>
      </c>
      <c r="AC4" s="2">
        <f>LOOKUP(AC$5,'Salton Sea Accounting Model'!$C2:$C588,'Salton Sea Accounting Model'!$B2:$B588)</f>
        <v>218956</v>
      </c>
      <c r="AD4" s="2">
        <f>LOOKUP(AD$5,'Salton Sea Accounting Model'!$C2:$C588,'Salton Sea Accounting Model'!$B2:$B588)</f>
        <v>218722</v>
      </c>
      <c r="AE4" s="2">
        <f>LOOKUP(AE$5,'Salton Sea Accounting Model'!$C2:$C588,'Salton Sea Accounting Model'!$B2:$B588)</f>
        <v>218483</v>
      </c>
      <c r="AF4" s="2">
        <f>LOOKUP(AF$5,'Salton Sea Accounting Model'!$C2:$C588,'Salton Sea Accounting Model'!$B2:$B588)</f>
        <v>218238</v>
      </c>
      <c r="AG4" s="2">
        <f>LOOKUP(AG$5,'Salton Sea Accounting Model'!$C2:$C588,'Salton Sea Accounting Model'!$B2:$B588)</f>
        <v>217987</v>
      </c>
      <c r="AH4" s="2">
        <f>LOOKUP(AH$5,'Salton Sea Accounting Model'!$C2:$C588,'Salton Sea Accounting Model'!$B2:$B588)</f>
        <v>217987</v>
      </c>
      <c r="AI4" s="2">
        <f>LOOKUP(AI$5,'Salton Sea Accounting Model'!$C2:$C588,'Salton Sea Accounting Model'!$B2:$B588)</f>
        <v>217731</v>
      </c>
      <c r="AJ4" s="2">
        <f>LOOKUP(AJ$5,'Salton Sea Accounting Model'!$C2:$C588,'Salton Sea Accounting Model'!$B2:$B588)</f>
        <v>217466</v>
      </c>
      <c r="AK4" s="2">
        <f>LOOKUP(AK$5,'Salton Sea Accounting Model'!$C2:$C588,'Salton Sea Accounting Model'!$B2:$B588)</f>
        <v>217196</v>
      </c>
      <c r="AL4" s="2">
        <f>LOOKUP(AL$5,'Salton Sea Accounting Model'!$C2:$C588,'Salton Sea Accounting Model'!$B2:$B588)</f>
        <v>217196</v>
      </c>
      <c r="AM4" s="2">
        <f>LOOKUP(AM$5,'Salton Sea Accounting Model'!$C2:$C588,'Salton Sea Accounting Model'!$B2:$B588)</f>
        <v>216929</v>
      </c>
      <c r="AN4" s="2">
        <f>LOOKUP(AN$5,'Salton Sea Accounting Model'!$C2:$C588,'Salton Sea Accounting Model'!$B2:$B588)</f>
        <v>216669</v>
      </c>
      <c r="AO4" s="2">
        <f>LOOKUP(AO$5,'Salton Sea Accounting Model'!$C2:$C588,'Salton Sea Accounting Model'!$B2:$B588)</f>
        <v>216669</v>
      </c>
      <c r="AP4" s="2">
        <f>LOOKUP(AP$5,'Salton Sea Accounting Model'!$C2:$C588,'Salton Sea Accounting Model'!$B2:$B588)</f>
        <v>216419</v>
      </c>
      <c r="AQ4" s="2">
        <f>LOOKUP(AQ$5,'Salton Sea Accounting Model'!$C2:$C588,'Salton Sea Accounting Model'!$B2:$B588)</f>
        <v>216168</v>
      </c>
      <c r="AR4" s="2">
        <f>LOOKUP(AR$5,'Salton Sea Accounting Model'!$C2:$C588,'Salton Sea Accounting Model'!$B2:$B588)</f>
        <v>216168</v>
      </c>
      <c r="AS4" s="2">
        <f>LOOKUP(AS$5,'Salton Sea Accounting Model'!$C2:$C588,'Salton Sea Accounting Model'!$B2:$B588)</f>
        <v>215917</v>
      </c>
      <c r="AT4" s="2">
        <f>LOOKUP(AT$5,'Salton Sea Accounting Model'!$C2:$C588,'Salton Sea Accounting Model'!$B2:$B588)</f>
        <v>215917</v>
      </c>
      <c r="AU4" s="2">
        <f>LOOKUP(AU$5,'Salton Sea Accounting Model'!$C2:$C588,'Salton Sea Accounting Model'!$B2:$B588)</f>
        <v>215668</v>
      </c>
      <c r="AV4" s="2">
        <f>LOOKUP(AV$5,'Salton Sea Accounting Model'!$C2:$C588,'Salton Sea Accounting Model'!$B2:$B588)</f>
        <v>215417</v>
      </c>
      <c r="AW4" s="2">
        <f>LOOKUP(AW$5,'Salton Sea Accounting Model'!$C2:$C588,'Salton Sea Accounting Model'!$B2:$B588)</f>
        <v>215417</v>
      </c>
      <c r="AX4" s="2">
        <f>LOOKUP(AX$5,'Salton Sea Accounting Model'!$C2:$C588,'Salton Sea Accounting Model'!$B2:$B588)</f>
        <v>215165</v>
      </c>
      <c r="AY4" s="2">
        <f>LOOKUP(AY$5,'Salton Sea Accounting Model'!$C2:$C588,'Salton Sea Accounting Model'!$B2:$B588)</f>
        <v>215165</v>
      </c>
      <c r="AZ4" s="2">
        <f>LOOKUP(AZ$5,'Salton Sea Accounting Model'!$C2:$C588,'Salton Sea Accounting Model'!$B2:$B588)</f>
        <v>214910</v>
      </c>
      <c r="BA4" s="2">
        <f>LOOKUP(BA$5,'Salton Sea Accounting Model'!$C2:$C588,'Salton Sea Accounting Model'!$B2:$B588)</f>
        <v>214910</v>
      </c>
      <c r="BB4" s="2">
        <f>LOOKUP(BB$5,'Salton Sea Accounting Model'!$C2:$C588,'Salton Sea Accounting Model'!$B2:$B588)</f>
        <v>214646</v>
      </c>
      <c r="BC4" s="2">
        <f>LOOKUP(BC$5,'Salton Sea Accounting Model'!$C2:$C588,'Salton Sea Accounting Model'!$B2:$B588)</f>
        <v>214646</v>
      </c>
      <c r="BD4" s="2">
        <f>LOOKUP(BD$5,'Salton Sea Accounting Model'!$C2:$C588,'Salton Sea Accounting Model'!$B2:$B588)</f>
        <v>214385</v>
      </c>
      <c r="BE4" s="2">
        <f>LOOKUP(BE$5,'Salton Sea Accounting Model'!$C2:$C588,'Salton Sea Accounting Model'!$B2:$B588)</f>
        <v>214385</v>
      </c>
      <c r="BF4" s="2">
        <f>LOOKUP(BF$5,'Salton Sea Accounting Model'!$C2:$C588,'Salton Sea Accounting Model'!$B2:$B588)</f>
        <v>214120</v>
      </c>
      <c r="BG4" s="2">
        <f>LOOKUP(BG$5,'Salton Sea Accounting Model'!$C2:$C588,'Salton Sea Accounting Model'!$B2:$B588)</f>
        <v>213852</v>
      </c>
      <c r="BH4" s="2">
        <f>LOOKUP(BH$5,'Salton Sea Accounting Model'!$C2:$C588,'Salton Sea Accounting Model'!$B2:$B588)</f>
        <v>213852</v>
      </c>
      <c r="BI4" s="2">
        <f>LOOKUP(BI$5,'Salton Sea Accounting Model'!$C2:$C588,'Salton Sea Accounting Model'!$B2:$B588)</f>
        <v>213582</v>
      </c>
      <c r="BJ4" s="2">
        <f>LOOKUP(BJ$5,'Salton Sea Accounting Model'!$C2:$C588,'Salton Sea Accounting Model'!$B2:$B588)</f>
        <v>213582</v>
      </c>
      <c r="BK4" s="2">
        <f>LOOKUP(BK$5,'Salton Sea Accounting Model'!$C2:$C588,'Salton Sea Accounting Model'!$B2:$B588)</f>
        <v>213309</v>
      </c>
      <c r="BL4" s="2">
        <f>LOOKUP(BL$5,'Salton Sea Accounting Model'!$C2:$C588,'Salton Sea Accounting Model'!$B2:$B588)</f>
        <v>213309</v>
      </c>
      <c r="BM4" s="2">
        <f>LOOKUP(BM$5,'Salton Sea Accounting Model'!$C2:$C588,'Salton Sea Accounting Model'!$B2:$B588)</f>
        <v>213028</v>
      </c>
      <c r="BN4" s="2">
        <f>LOOKUP(BN$5,'Salton Sea Accounting Model'!$C2:$C588,'Salton Sea Accounting Model'!$B2:$B588)</f>
        <v>213028</v>
      </c>
      <c r="BO4" s="2">
        <f>LOOKUP(BO$5,'Salton Sea Accounting Model'!$C2:$C588,'Salton Sea Accounting Model'!$B2:$B588)</f>
        <v>213028</v>
      </c>
      <c r="BP4" s="2">
        <f>LOOKUP(BP$5,'Salton Sea Accounting Model'!$C2:$C588,'Salton Sea Accounting Model'!$B2:$B588)</f>
        <v>212743</v>
      </c>
      <c r="BQ4" s="2">
        <f>LOOKUP(BQ$5,'Salton Sea Accounting Model'!$C2:$C588,'Salton Sea Accounting Model'!$B2:$B588)</f>
        <v>212743</v>
      </c>
      <c r="BR4" s="2">
        <f>LOOKUP(BR$5,'Salton Sea Accounting Model'!$C2:$C588,'Salton Sea Accounting Model'!$B2:$B588)</f>
        <v>212449</v>
      </c>
      <c r="BS4" s="2">
        <f>LOOKUP(BS$5,'Salton Sea Accounting Model'!$C2:$C588,'Salton Sea Accounting Model'!$B2:$B588)</f>
        <v>212449</v>
      </c>
      <c r="BT4" s="2">
        <f>LOOKUP(BT$5,'Salton Sea Accounting Model'!$C2:$C588,'Salton Sea Accounting Model'!$B2:$B588)</f>
        <v>212136</v>
      </c>
      <c r="BU4" s="2">
        <f>LOOKUP(BU$5,'Salton Sea Accounting Model'!$C2:$C588,'Salton Sea Accounting Model'!$B2:$B588)</f>
        <v>212136</v>
      </c>
      <c r="BV4" s="2">
        <f>LOOKUP(BV$5,'Salton Sea Accounting Model'!$C2:$C588,'Salton Sea Accounting Model'!$B2:$B588)</f>
        <v>211809</v>
      </c>
      <c r="BW4" s="2">
        <f>LOOKUP(BW$5,'Salton Sea Accounting Model'!$C2:$C588,'Salton Sea Accounting Model'!$B2:$B588)</f>
        <v>211809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</v>
      </c>
      <c r="G5" s="13" t="s">
        <v>20</v>
      </c>
      <c r="H5" s="2">
        <f xml:space="preserve"> D5</f>
        <v>6637651</v>
      </c>
      <c r="I5" s="2">
        <f xml:space="preserve"> H5 + H6</f>
        <v>6582998.7707680957</v>
      </c>
      <c r="J5" s="2">
        <f t="shared" ref="J5:BU5" si="2" xml:space="preserve"> I5 + I6</f>
        <v>6542681.3581563774</v>
      </c>
      <c r="K5" s="2">
        <f t="shared" si="2"/>
        <v>6503339.9393980717</v>
      </c>
      <c r="L5" s="2">
        <f t="shared" si="2"/>
        <v>6463221.1046464387</v>
      </c>
      <c r="M5" s="2">
        <f t="shared" si="2"/>
        <v>6425162.0249881186</v>
      </c>
      <c r="N5" s="2">
        <f t="shared" si="2"/>
        <v>6384531.874583045</v>
      </c>
      <c r="O5" s="2">
        <f t="shared" si="2"/>
        <v>6347854.4146711174</v>
      </c>
      <c r="P5" s="2">
        <f t="shared" si="2"/>
        <v>6317077.7234724928</v>
      </c>
      <c r="Q5" s="2">
        <f t="shared" si="2"/>
        <v>6287434.1668374194</v>
      </c>
      <c r="R5" s="2">
        <f t="shared" si="2"/>
        <v>6257862.5641875649</v>
      </c>
      <c r="S5" s="2">
        <f t="shared" si="2"/>
        <v>6228368.302226373</v>
      </c>
      <c r="T5" s="2">
        <f t="shared" si="2"/>
        <v>6200017.9482356189</v>
      </c>
      <c r="U5" s="2">
        <f t="shared" si="2"/>
        <v>6171771.8684507441</v>
      </c>
      <c r="V5" s="2">
        <f t="shared" si="2"/>
        <v>6143635.4495751914</v>
      </c>
      <c r="W5" s="2">
        <f t="shared" si="2"/>
        <v>6116804.5397733757</v>
      </c>
      <c r="X5" s="2">
        <f t="shared" si="2"/>
        <v>6088973.6299715601</v>
      </c>
      <c r="Y5" s="2">
        <f t="shared" si="2"/>
        <v>6062475.1627606982</v>
      </c>
      <c r="Z5" s="2">
        <f t="shared" si="2"/>
        <v>6041861.8255422171</v>
      </c>
      <c r="AA5" s="2">
        <f t="shared" si="2"/>
        <v>6021433.2256146846</v>
      </c>
      <c r="AB5" s="2">
        <f t="shared" si="2"/>
        <v>6001205.445384765</v>
      </c>
      <c r="AC5" s="2">
        <f t="shared" si="2"/>
        <v>5981199.9280613447</v>
      </c>
      <c r="AD5" s="2">
        <f t="shared" si="2"/>
        <v>5961438.1168533098</v>
      </c>
      <c r="AE5" s="2">
        <f t="shared" si="2"/>
        <v>5941930.7333651027</v>
      </c>
      <c r="AF5" s="2">
        <f t="shared" si="2"/>
        <v>5922704.5816078307</v>
      </c>
      <c r="AG5" s="2">
        <f t="shared" si="2"/>
        <v>5903791.8263948234</v>
      </c>
      <c r="AH5" s="2">
        <f t="shared" si="2"/>
        <v>5885224.6325394101</v>
      </c>
      <c r="AI5" s="2">
        <f t="shared" si="2"/>
        <v>5865657.438683996</v>
      </c>
      <c r="AJ5" s="2">
        <f t="shared" si="2"/>
        <v>5846462.6101972833</v>
      </c>
      <c r="AK5" s="2">
        <f t="shared" si="2"/>
        <v>5833252.9718097746</v>
      </c>
      <c r="AL5" s="2">
        <f t="shared" si="2"/>
        <v>5820483.8411906743</v>
      </c>
      <c r="AM5" s="2">
        <f t="shared" si="2"/>
        <v>5806714.710571574</v>
      </c>
      <c r="AN5" s="2">
        <f t="shared" si="2"/>
        <v>5793370.082079011</v>
      </c>
      <c r="AO5" s="2">
        <f t="shared" si="2"/>
        <v>5780412.6092152856</v>
      </c>
      <c r="AP5" s="2">
        <f t="shared" si="2"/>
        <v>5766455.1363515602</v>
      </c>
      <c r="AQ5" s="2">
        <f t="shared" si="2"/>
        <v>5752831.4669771008</v>
      </c>
      <c r="AR5" s="2">
        <f t="shared" si="2"/>
        <v>5739546.9363058656</v>
      </c>
      <c r="AS5" s="2">
        <f t="shared" si="2"/>
        <v>5725262.4056346305</v>
      </c>
      <c r="AT5" s="2">
        <f t="shared" si="2"/>
        <v>5711317.0136666186</v>
      </c>
      <c r="AU5" s="2">
        <f t="shared" si="2"/>
        <v>5696371.6216986068</v>
      </c>
      <c r="AV5" s="2">
        <f t="shared" si="2"/>
        <v>5681754.6980059054</v>
      </c>
      <c r="AW5" s="2">
        <f t="shared" si="2"/>
        <v>5667476.9130164273</v>
      </c>
      <c r="AX5" s="2">
        <f t="shared" si="2"/>
        <v>5657644.37663587</v>
      </c>
      <c r="AY5" s="2">
        <f t="shared" si="2"/>
        <v>5648149.944189393</v>
      </c>
      <c r="AZ5" s="2">
        <f t="shared" si="2"/>
        <v>5637655.511742916</v>
      </c>
      <c r="BA5" s="2">
        <f t="shared" si="2"/>
        <v>5627515.1130392589</v>
      </c>
      <c r="BB5" s="2">
        <f t="shared" si="2"/>
        <v>5616374.7143356018</v>
      </c>
      <c r="BC5" s="2">
        <f t="shared" si="2"/>
        <v>5605636.1388009824</v>
      </c>
      <c r="BD5" s="2">
        <f t="shared" si="2"/>
        <v>5593897.563266363</v>
      </c>
      <c r="BE5" s="2">
        <f t="shared" si="2"/>
        <v>5582544.8810920417</v>
      </c>
      <c r="BF5" s="2">
        <f t="shared" si="2"/>
        <v>5570192.1989177205</v>
      </c>
      <c r="BG5" s="2">
        <f t="shared" si="2"/>
        <v>5558246.6498486819</v>
      </c>
      <c r="BH5" s="2">
        <f t="shared" si="2"/>
        <v>5546724.1636936665</v>
      </c>
      <c r="BI5" s="2">
        <f t="shared" si="2"/>
        <v>5534201.6775386501</v>
      </c>
      <c r="BJ5" s="2">
        <f t="shared" si="2"/>
        <v>5522112.8741701497</v>
      </c>
      <c r="BK5" s="2">
        <f t="shared" si="2"/>
        <v>5509024.0708016492</v>
      </c>
      <c r="BL5" s="2">
        <f t="shared" si="2"/>
        <v>5501711.110531725</v>
      </c>
      <c r="BM5" s="2">
        <f t="shared" si="2"/>
        <v>5493398.1502618007</v>
      </c>
      <c r="BN5" s="2">
        <f t="shared" si="2"/>
        <v>5485570.2656325474</v>
      </c>
      <c r="BO5" s="2">
        <f t="shared" si="2"/>
        <v>5476742.3810032941</v>
      </c>
      <c r="BP5" s="2">
        <f t="shared" si="2"/>
        <v>5466914.4963740408</v>
      </c>
      <c r="BQ5" s="2">
        <f t="shared" si="2"/>
        <v>5457592.8272522287</v>
      </c>
      <c r="BR5" s="2">
        <f t="shared" si="2"/>
        <v>5447271.1581304166</v>
      </c>
      <c r="BS5" s="2">
        <f t="shared" si="2"/>
        <v>5437503.2692162814</v>
      </c>
      <c r="BT5" s="2">
        <f t="shared" si="2"/>
        <v>5426735.3803021461</v>
      </c>
      <c r="BU5" s="2">
        <f t="shared" si="2"/>
        <v>5416621.6859628502</v>
      </c>
      <c r="BV5" s="2">
        <f t="shared" ref="BV5:BW5" si="3" xml:space="preserve"> BU5 + BU6</f>
        <v>5405507.9916235544</v>
      </c>
      <c r="BW5" s="2">
        <f t="shared" si="3"/>
        <v>5395122.4813927971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-54652.229231904494</v>
      </c>
      <c r="E6" t="s">
        <v>23</v>
      </c>
      <c r="F6" t="s">
        <v>24</v>
      </c>
      <c r="G6" s="13" t="s">
        <v>25</v>
      </c>
      <c r="H6" s="2">
        <f xml:space="preserve"> SUM(H13:H18) - SUM(H19:H21)</f>
        <v>-54652.229231904494</v>
      </c>
      <c r="I6" s="2">
        <f xml:space="preserve"> SUM(I13:I18) - SUM(I19:I21)</f>
        <v>-40317.412611718755</v>
      </c>
      <c r="J6" s="2">
        <f t="shared" ref="J6:BU6" si="4" xml:space="preserve"> SUM(J13:J18) - SUM(J19:J21)</f>
        <v>-39341.418758305721</v>
      </c>
      <c r="K6" s="2">
        <f t="shared" si="4"/>
        <v>-40118.834751632763</v>
      </c>
      <c r="L6" s="2">
        <f t="shared" si="4"/>
        <v>-38059.079658319941</v>
      </c>
      <c r="M6" s="2">
        <f t="shared" si="4"/>
        <v>-40630.150405073771</v>
      </c>
      <c r="N6" s="2">
        <f t="shared" si="4"/>
        <v>-36677.459911927814</v>
      </c>
      <c r="O6" s="2">
        <f t="shared" si="4"/>
        <v>-30776.691198624671</v>
      </c>
      <c r="P6" s="2">
        <f t="shared" si="4"/>
        <v>-29643.556635073386</v>
      </c>
      <c r="Q6" s="2">
        <f t="shared" si="4"/>
        <v>-29571.602649854496</v>
      </c>
      <c r="R6" s="2">
        <f t="shared" si="4"/>
        <v>-29494.261961192125</v>
      </c>
      <c r="S6" s="2">
        <f t="shared" si="4"/>
        <v>-28350.353990754113</v>
      </c>
      <c r="T6" s="2">
        <f t="shared" si="4"/>
        <v>-28246.07978487527</v>
      </c>
      <c r="U6" s="2">
        <f t="shared" si="4"/>
        <v>-28136.41887555318</v>
      </c>
      <c r="V6" s="2">
        <f t="shared" si="4"/>
        <v>-26830.909801815869</v>
      </c>
      <c r="W6" s="2">
        <f t="shared" si="4"/>
        <v>-27830.909801815869</v>
      </c>
      <c r="X6" s="2">
        <f t="shared" si="4"/>
        <v>-26498.467210862087</v>
      </c>
      <c r="Y6" s="2">
        <f t="shared" si="4"/>
        <v>-20613.337218481349</v>
      </c>
      <c r="Z6" s="2">
        <f t="shared" si="4"/>
        <v>-20428.599927532719</v>
      </c>
      <c r="AA6" s="2">
        <f t="shared" si="4"/>
        <v>-20227.78022991959</v>
      </c>
      <c r="AB6" s="2">
        <f t="shared" si="4"/>
        <v>-20005.517323420383</v>
      </c>
      <c r="AC6" s="2">
        <f t="shared" si="4"/>
        <v>-19761.811208035098</v>
      </c>
      <c r="AD6" s="2">
        <f t="shared" si="4"/>
        <v>-19507.383488207124</v>
      </c>
      <c r="AE6" s="2">
        <f t="shared" si="4"/>
        <v>-19226.151757271728</v>
      </c>
      <c r="AF6" s="2">
        <f t="shared" si="4"/>
        <v>-18912.755213007098</v>
      </c>
      <c r="AG6" s="2">
        <f t="shared" si="4"/>
        <v>-18567.193855413701</v>
      </c>
      <c r="AH6" s="2">
        <f t="shared" si="4"/>
        <v>-19567.193855413701</v>
      </c>
      <c r="AI6" s="2">
        <f t="shared" si="4"/>
        <v>-19194.828486712882</v>
      </c>
      <c r="AJ6" s="2">
        <f t="shared" si="4"/>
        <v>-13209.638387508225</v>
      </c>
      <c r="AK6" s="2">
        <f t="shared" si="4"/>
        <v>-12769.130619100062</v>
      </c>
      <c r="AL6" s="2">
        <f t="shared" si="4"/>
        <v>-13769.130619100062</v>
      </c>
      <c r="AM6" s="2">
        <f t="shared" si="4"/>
        <v>-13344.628492563264</v>
      </c>
      <c r="AN6" s="2">
        <f t="shared" si="4"/>
        <v>-12957.472863725619</v>
      </c>
      <c r="AO6" s="2">
        <f t="shared" si="4"/>
        <v>-13957.472863725619</v>
      </c>
      <c r="AP6" s="2">
        <f t="shared" si="4"/>
        <v>-13623.66937445919</v>
      </c>
      <c r="AQ6" s="2">
        <f t="shared" si="4"/>
        <v>-13284.530671235174</v>
      </c>
      <c r="AR6" s="2">
        <f t="shared" si="4"/>
        <v>-14284.530671235174</v>
      </c>
      <c r="AS6" s="2">
        <f t="shared" si="4"/>
        <v>-13945.39196801139</v>
      </c>
      <c r="AT6" s="2">
        <f t="shared" si="4"/>
        <v>-14945.39196801139</v>
      </c>
      <c r="AU6" s="2">
        <f t="shared" si="4"/>
        <v>-14616.92369270185</v>
      </c>
      <c r="AV6" s="2">
        <f t="shared" si="4"/>
        <v>-14277.784989478067</v>
      </c>
      <c r="AW6" s="2">
        <f t="shared" si="4"/>
        <v>-9832.536380557809</v>
      </c>
      <c r="AX6" s="2">
        <f t="shared" si="4"/>
        <v>-9494.4324464770034</v>
      </c>
      <c r="AY6" s="2">
        <f t="shared" si="4"/>
        <v>-10494.432446477003</v>
      </c>
      <c r="AZ6" s="2">
        <f t="shared" si="4"/>
        <v>-10140.398703657091</v>
      </c>
      <c r="BA6" s="2">
        <f t="shared" si="4"/>
        <v>-11140.398703657091</v>
      </c>
      <c r="BB6" s="2">
        <f t="shared" si="4"/>
        <v>-10738.575534619857</v>
      </c>
      <c r="BC6" s="2">
        <f t="shared" si="4"/>
        <v>-11738.575534619857</v>
      </c>
      <c r="BD6" s="2">
        <f t="shared" si="4"/>
        <v>-11352.68217432173</v>
      </c>
      <c r="BE6" s="2">
        <f t="shared" si="4"/>
        <v>-12352.68217432173</v>
      </c>
      <c r="BF6" s="2">
        <f t="shared" si="4"/>
        <v>-11945.549069038359</v>
      </c>
      <c r="BG6" s="2">
        <f t="shared" si="4"/>
        <v>-11522.486155015882</v>
      </c>
      <c r="BH6" s="2">
        <f t="shared" si="4"/>
        <v>-12522.486155015882</v>
      </c>
      <c r="BI6" s="2">
        <f t="shared" si="4"/>
        <v>-12088.803368500434</v>
      </c>
      <c r="BJ6" s="2">
        <f t="shared" si="4"/>
        <v>-13088.803368500434</v>
      </c>
      <c r="BK6" s="2">
        <f t="shared" si="4"/>
        <v>-7312.9602699247189</v>
      </c>
      <c r="BL6" s="2">
        <f t="shared" si="4"/>
        <v>-8312.9602699247189</v>
      </c>
      <c r="BM6" s="2">
        <f t="shared" si="4"/>
        <v>-7827.8846292537637</v>
      </c>
      <c r="BN6" s="2">
        <f t="shared" si="4"/>
        <v>-8827.8846292537637</v>
      </c>
      <c r="BO6" s="2">
        <f t="shared" si="4"/>
        <v>-9827.8846292537637</v>
      </c>
      <c r="BP6" s="2">
        <f t="shared" si="4"/>
        <v>-9321.6691218120977</v>
      </c>
      <c r="BQ6" s="2">
        <f t="shared" si="4"/>
        <v>-10321.669121812098</v>
      </c>
      <c r="BR6" s="2">
        <f t="shared" si="4"/>
        <v>-9767.8889141350519</v>
      </c>
      <c r="BS6" s="2">
        <f t="shared" si="4"/>
        <v>-10767.888914135052</v>
      </c>
      <c r="BT6" s="2">
        <f t="shared" si="4"/>
        <v>-10113.694339295384</v>
      </c>
      <c r="BU6" s="2">
        <f t="shared" si="4"/>
        <v>-11113.694339295384</v>
      </c>
      <c r="BV6" s="2">
        <f t="shared" ref="BV6:BW6" si="5" xml:space="preserve"> SUM(BV13:BV18) - SUM(BV19:BV21)</f>
        <v>-10385.51023075683</v>
      </c>
      <c r="BW6" s="2">
        <f t="shared" si="5"/>
        <v>-11385.51023075683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0</v>
      </c>
      <c r="E9" t="s">
        <v>23</v>
      </c>
      <c r="F9" t="s">
        <v>29</v>
      </c>
      <c r="G9" s="13"/>
      <c r="H9" s="2">
        <f xml:space="preserve"> $D9</f>
        <v>0</v>
      </c>
      <c r="I9" s="2">
        <f t="shared" ref="I9:BT10" si="9" xml:space="preserve"> $D9</f>
        <v>0</v>
      </c>
      <c r="J9" s="2">
        <f t="shared" si="9"/>
        <v>0</v>
      </c>
      <c r="K9" s="2">
        <f t="shared" si="9"/>
        <v>0</v>
      </c>
      <c r="L9" s="2">
        <f t="shared" si="9"/>
        <v>0</v>
      </c>
      <c r="M9" s="2">
        <f t="shared" si="9"/>
        <v>0</v>
      </c>
      <c r="N9" s="2">
        <f t="shared" si="9"/>
        <v>0</v>
      </c>
      <c r="O9" s="2">
        <f t="shared" si="9"/>
        <v>0</v>
      </c>
      <c r="P9" s="2">
        <f t="shared" si="9"/>
        <v>0</v>
      </c>
      <c r="Q9" s="2">
        <f t="shared" si="9"/>
        <v>0</v>
      </c>
      <c r="R9" s="2">
        <f t="shared" si="9"/>
        <v>0</v>
      </c>
      <c r="S9" s="2">
        <f t="shared" si="9"/>
        <v>0</v>
      </c>
      <c r="T9" s="2">
        <f t="shared" si="9"/>
        <v>0</v>
      </c>
      <c r="U9" s="2">
        <f t="shared" si="9"/>
        <v>0</v>
      </c>
      <c r="V9" s="2">
        <f t="shared" si="9"/>
        <v>0</v>
      </c>
      <c r="W9" s="2">
        <f t="shared" si="9"/>
        <v>0</v>
      </c>
      <c r="X9" s="2">
        <f t="shared" si="9"/>
        <v>0</v>
      </c>
      <c r="Y9" s="2">
        <f t="shared" si="9"/>
        <v>0</v>
      </c>
      <c r="Z9" s="2">
        <f t="shared" si="9"/>
        <v>0</v>
      </c>
      <c r="AA9" s="2">
        <f t="shared" si="9"/>
        <v>0</v>
      </c>
      <c r="AB9" s="2">
        <f t="shared" si="9"/>
        <v>0</v>
      </c>
      <c r="AC9" s="2">
        <f t="shared" si="9"/>
        <v>0</v>
      </c>
      <c r="AD9" s="2">
        <f t="shared" si="9"/>
        <v>0</v>
      </c>
      <c r="AE9" s="2">
        <f t="shared" si="9"/>
        <v>0</v>
      </c>
      <c r="AF9" s="2">
        <f t="shared" si="9"/>
        <v>0</v>
      </c>
      <c r="AG9" s="2">
        <f t="shared" si="9"/>
        <v>0</v>
      </c>
      <c r="AH9" s="2">
        <f t="shared" si="9"/>
        <v>0</v>
      </c>
      <c r="AI9" s="2">
        <f t="shared" si="9"/>
        <v>0</v>
      </c>
      <c r="AJ9" s="2">
        <f t="shared" si="9"/>
        <v>0</v>
      </c>
      <c r="AK9" s="2">
        <f t="shared" si="9"/>
        <v>0</v>
      </c>
      <c r="AL9" s="2">
        <f t="shared" si="9"/>
        <v>0</v>
      </c>
      <c r="AM9" s="2">
        <f t="shared" si="9"/>
        <v>0</v>
      </c>
      <c r="AN9" s="2">
        <f t="shared" si="9"/>
        <v>0</v>
      </c>
      <c r="AO9" s="2">
        <f t="shared" si="9"/>
        <v>0</v>
      </c>
      <c r="AP9" s="2">
        <f t="shared" si="9"/>
        <v>0</v>
      </c>
      <c r="AQ9" s="2">
        <f t="shared" si="9"/>
        <v>0</v>
      </c>
      <c r="AR9" s="2">
        <f t="shared" si="9"/>
        <v>0</v>
      </c>
      <c r="AS9" s="2">
        <f t="shared" si="9"/>
        <v>0</v>
      </c>
      <c r="AT9" s="2">
        <f t="shared" si="9"/>
        <v>0</v>
      </c>
      <c r="AU9" s="2">
        <f t="shared" si="9"/>
        <v>0</v>
      </c>
      <c r="AV9" s="2">
        <f t="shared" si="9"/>
        <v>0</v>
      </c>
      <c r="AW9" s="2">
        <f t="shared" si="9"/>
        <v>0</v>
      </c>
      <c r="AX9" s="2">
        <f t="shared" si="9"/>
        <v>0</v>
      </c>
      <c r="AY9" s="2">
        <f t="shared" si="9"/>
        <v>0</v>
      </c>
      <c r="AZ9" s="2">
        <f t="shared" si="9"/>
        <v>0</v>
      </c>
      <c r="BA9" s="2">
        <f t="shared" si="9"/>
        <v>0</v>
      </c>
      <c r="BB9" s="2">
        <f t="shared" si="9"/>
        <v>0</v>
      </c>
      <c r="BC9" s="2">
        <f t="shared" si="9"/>
        <v>0</v>
      </c>
      <c r="BD9" s="2">
        <f t="shared" si="9"/>
        <v>0</v>
      </c>
      <c r="BE9" s="2">
        <f t="shared" si="9"/>
        <v>0</v>
      </c>
      <c r="BF9" s="2">
        <f t="shared" si="9"/>
        <v>0</v>
      </c>
      <c r="BG9" s="2">
        <f t="shared" si="9"/>
        <v>0</v>
      </c>
      <c r="BH9" s="2">
        <f t="shared" si="9"/>
        <v>0</v>
      </c>
      <c r="BI9" s="2">
        <f t="shared" si="9"/>
        <v>0</v>
      </c>
      <c r="BJ9" s="2">
        <f t="shared" si="9"/>
        <v>0</v>
      </c>
      <c r="BK9" s="2">
        <f t="shared" si="9"/>
        <v>0</v>
      </c>
      <c r="BL9" s="2">
        <f t="shared" si="9"/>
        <v>0</v>
      </c>
      <c r="BM9" s="2">
        <f t="shared" si="9"/>
        <v>0</v>
      </c>
      <c r="BN9" s="2">
        <f t="shared" si="9"/>
        <v>0</v>
      </c>
      <c r="BO9" s="2">
        <f t="shared" si="9"/>
        <v>0</v>
      </c>
      <c r="BP9" s="2">
        <f t="shared" si="9"/>
        <v>0</v>
      </c>
      <c r="BQ9" s="2">
        <f t="shared" si="9"/>
        <v>0</v>
      </c>
      <c r="BR9" s="2">
        <f t="shared" si="9"/>
        <v>0</v>
      </c>
      <c r="BS9" s="2">
        <f t="shared" si="9"/>
        <v>0</v>
      </c>
      <c r="BT9" s="2">
        <f t="shared" si="9"/>
        <v>0</v>
      </c>
      <c r="BU9" s="2">
        <f t="shared" ref="BU9:BW10" si="10" xml:space="preserve"> $D9</f>
        <v>0</v>
      </c>
      <c r="BV9" s="2">
        <f t="shared" si="10"/>
        <v>0</v>
      </c>
      <c r="BW9" s="2">
        <f t="shared" si="10"/>
        <v>0</v>
      </c>
    </row>
    <row r="10" spans="1:75" ht="15">
      <c r="A10" s="10"/>
      <c r="B10" s="10" t="s">
        <v>31</v>
      </c>
      <c r="C10">
        <v>2010</v>
      </c>
      <c r="D10" s="2">
        <v>0</v>
      </c>
      <c r="E10" t="s">
        <v>23</v>
      </c>
      <c r="F10" t="s">
        <v>29</v>
      </c>
      <c r="G10" s="13"/>
      <c r="H10" s="2">
        <f xml:space="preserve"> $D10</f>
        <v>0</v>
      </c>
      <c r="I10" s="2">
        <f t="shared" si="9"/>
        <v>0</v>
      </c>
      <c r="J10" s="2">
        <f t="shared" si="9"/>
        <v>0</v>
      </c>
      <c r="K10" s="2">
        <f t="shared" si="9"/>
        <v>0</v>
      </c>
      <c r="L10" s="2">
        <f t="shared" si="9"/>
        <v>0</v>
      </c>
      <c r="M10" s="2">
        <f t="shared" si="9"/>
        <v>0</v>
      </c>
      <c r="N10" s="2">
        <f t="shared" si="9"/>
        <v>0</v>
      </c>
      <c r="O10" s="2">
        <f t="shared" si="9"/>
        <v>0</v>
      </c>
      <c r="P10" s="2">
        <f t="shared" si="9"/>
        <v>0</v>
      </c>
      <c r="Q10" s="2">
        <f t="shared" si="9"/>
        <v>0</v>
      </c>
      <c r="R10" s="2">
        <f t="shared" si="9"/>
        <v>0</v>
      </c>
      <c r="S10" s="2">
        <f t="shared" si="9"/>
        <v>0</v>
      </c>
      <c r="T10" s="2">
        <f t="shared" si="9"/>
        <v>0</v>
      </c>
      <c r="U10" s="2">
        <f t="shared" si="9"/>
        <v>0</v>
      </c>
      <c r="V10" s="2">
        <f t="shared" si="9"/>
        <v>0</v>
      </c>
      <c r="W10" s="2">
        <f t="shared" si="9"/>
        <v>0</v>
      </c>
      <c r="X10" s="2">
        <f t="shared" si="9"/>
        <v>0</v>
      </c>
      <c r="Y10" s="2">
        <f t="shared" si="9"/>
        <v>0</v>
      </c>
      <c r="Z10" s="2">
        <f t="shared" si="9"/>
        <v>0</v>
      </c>
      <c r="AA10" s="2">
        <f t="shared" si="9"/>
        <v>0</v>
      </c>
      <c r="AB10" s="2">
        <f t="shared" si="9"/>
        <v>0</v>
      </c>
      <c r="AC10" s="2">
        <f t="shared" si="9"/>
        <v>0</v>
      </c>
      <c r="AD10" s="2">
        <f t="shared" si="9"/>
        <v>0</v>
      </c>
      <c r="AE10" s="2">
        <f t="shared" si="9"/>
        <v>0</v>
      </c>
      <c r="AF10" s="2">
        <f t="shared" si="9"/>
        <v>0</v>
      </c>
      <c r="AG10" s="2">
        <f t="shared" si="9"/>
        <v>0</v>
      </c>
      <c r="AH10" s="2">
        <f t="shared" si="9"/>
        <v>0</v>
      </c>
      <c r="AI10" s="2">
        <f t="shared" si="9"/>
        <v>0</v>
      </c>
      <c r="AJ10" s="2">
        <f t="shared" si="9"/>
        <v>0</v>
      </c>
      <c r="AK10" s="2">
        <f t="shared" si="9"/>
        <v>0</v>
      </c>
      <c r="AL10" s="2">
        <f t="shared" si="9"/>
        <v>0</v>
      </c>
      <c r="AM10" s="2">
        <f t="shared" si="9"/>
        <v>0</v>
      </c>
      <c r="AN10" s="2">
        <f t="shared" si="9"/>
        <v>0</v>
      </c>
      <c r="AO10" s="2">
        <f t="shared" si="9"/>
        <v>0</v>
      </c>
      <c r="AP10" s="2">
        <f t="shared" si="9"/>
        <v>0</v>
      </c>
      <c r="AQ10" s="2">
        <f t="shared" si="9"/>
        <v>0</v>
      </c>
      <c r="AR10" s="2">
        <f t="shared" si="9"/>
        <v>0</v>
      </c>
      <c r="AS10" s="2">
        <f t="shared" si="9"/>
        <v>0</v>
      </c>
      <c r="AT10" s="2">
        <f t="shared" si="9"/>
        <v>0</v>
      </c>
      <c r="AU10" s="2">
        <f t="shared" si="9"/>
        <v>0</v>
      </c>
      <c r="AV10" s="2">
        <f t="shared" si="9"/>
        <v>0</v>
      </c>
      <c r="AW10" s="2">
        <f t="shared" si="9"/>
        <v>0</v>
      </c>
      <c r="AX10" s="2">
        <f t="shared" si="9"/>
        <v>0</v>
      </c>
      <c r="AY10" s="2">
        <f t="shared" si="9"/>
        <v>0</v>
      </c>
      <c r="AZ10" s="2">
        <f t="shared" si="9"/>
        <v>0</v>
      </c>
      <c r="BA10" s="2">
        <f t="shared" si="9"/>
        <v>0</v>
      </c>
      <c r="BB10" s="2">
        <f t="shared" si="9"/>
        <v>0</v>
      </c>
      <c r="BC10" s="2">
        <f t="shared" si="9"/>
        <v>0</v>
      </c>
      <c r="BD10" s="2">
        <f t="shared" si="9"/>
        <v>0</v>
      </c>
      <c r="BE10" s="2">
        <f t="shared" si="9"/>
        <v>0</v>
      </c>
      <c r="BF10" s="2">
        <f t="shared" si="9"/>
        <v>0</v>
      </c>
      <c r="BG10" s="2">
        <f t="shared" si="9"/>
        <v>0</v>
      </c>
      <c r="BH10" s="2">
        <f t="shared" si="9"/>
        <v>0</v>
      </c>
      <c r="BI10" s="2">
        <f t="shared" si="9"/>
        <v>0</v>
      </c>
      <c r="BJ10" s="2">
        <f t="shared" si="9"/>
        <v>0</v>
      </c>
      <c r="BK10" s="2">
        <f t="shared" si="9"/>
        <v>0</v>
      </c>
      <c r="BL10" s="2">
        <f t="shared" si="9"/>
        <v>0</v>
      </c>
      <c r="BM10" s="2">
        <f t="shared" si="9"/>
        <v>0</v>
      </c>
      <c r="BN10" s="2">
        <f t="shared" si="9"/>
        <v>0</v>
      </c>
      <c r="BO10" s="2">
        <f t="shared" si="9"/>
        <v>0</v>
      </c>
      <c r="BP10" s="2">
        <f t="shared" si="9"/>
        <v>0</v>
      </c>
      <c r="BQ10" s="2">
        <f t="shared" si="9"/>
        <v>0</v>
      </c>
      <c r="BR10" s="2">
        <f t="shared" si="9"/>
        <v>0</v>
      </c>
      <c r="BS10" s="2">
        <f t="shared" si="9"/>
        <v>0</v>
      </c>
      <c r="BT10" s="2">
        <f t="shared" si="9"/>
        <v>0</v>
      </c>
      <c r="BU10" s="2">
        <f t="shared" si="10"/>
        <v>0</v>
      </c>
      <c r="BV10" s="2">
        <f t="shared" si="10"/>
        <v>0</v>
      </c>
      <c r="BW10" s="2">
        <f t="shared" si="10"/>
        <v>0</v>
      </c>
    </row>
    <row r="11" spans="1:75" ht="15">
      <c r="A11" s="10"/>
      <c r="B11" s="10" t="s">
        <v>32</v>
      </c>
      <c r="C11">
        <v>2010</v>
      </c>
      <c r="D11" s="2">
        <v>0</v>
      </c>
      <c r="E11" t="s">
        <v>23</v>
      </c>
      <c r="F11" t="s">
        <v>29</v>
      </c>
      <c r="G11" s="1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3" si="11" xml:space="preserve"> $D12</f>
        <v>1</v>
      </c>
      <c r="J12" s="5">
        <f t="shared" si="11"/>
        <v>1</v>
      </c>
      <c r="K12" s="5">
        <f t="shared" si="11"/>
        <v>1</v>
      </c>
      <c r="L12" s="5">
        <f t="shared" si="11"/>
        <v>1</v>
      </c>
      <c r="M12" s="5">
        <f t="shared" si="11"/>
        <v>1</v>
      </c>
      <c r="N12" s="5">
        <f t="shared" si="11"/>
        <v>1</v>
      </c>
      <c r="O12" s="5">
        <f t="shared" si="11"/>
        <v>1</v>
      </c>
      <c r="P12" s="5">
        <f t="shared" si="11"/>
        <v>1</v>
      </c>
      <c r="Q12" s="5">
        <f t="shared" si="11"/>
        <v>1</v>
      </c>
      <c r="R12" s="5">
        <f t="shared" si="11"/>
        <v>1</v>
      </c>
      <c r="S12" s="5">
        <f t="shared" si="11"/>
        <v>1</v>
      </c>
      <c r="T12" s="5">
        <f t="shared" si="11"/>
        <v>1</v>
      </c>
      <c r="U12" s="5">
        <f t="shared" si="11"/>
        <v>1</v>
      </c>
      <c r="V12" s="5">
        <f t="shared" si="11"/>
        <v>1</v>
      </c>
      <c r="W12" s="5">
        <f t="shared" si="11"/>
        <v>1</v>
      </c>
      <c r="X12" s="5">
        <f t="shared" si="11"/>
        <v>1</v>
      </c>
      <c r="Y12" s="5">
        <f t="shared" si="11"/>
        <v>1</v>
      </c>
      <c r="Z12" s="5">
        <f t="shared" si="11"/>
        <v>1</v>
      </c>
      <c r="AA12" s="5">
        <f t="shared" si="11"/>
        <v>1</v>
      </c>
      <c r="AB12" s="5">
        <f t="shared" si="11"/>
        <v>1</v>
      </c>
      <c r="AC12" s="5">
        <f t="shared" si="11"/>
        <v>1</v>
      </c>
      <c r="AD12" s="5">
        <f t="shared" si="11"/>
        <v>1</v>
      </c>
      <c r="AE12" s="5">
        <f t="shared" si="11"/>
        <v>1</v>
      </c>
      <c r="AF12" s="5">
        <f t="shared" si="11"/>
        <v>1</v>
      </c>
      <c r="AG12" s="5">
        <f t="shared" si="11"/>
        <v>1</v>
      </c>
      <c r="AH12" s="5">
        <f t="shared" si="11"/>
        <v>1</v>
      </c>
      <c r="AI12" s="5">
        <f t="shared" si="11"/>
        <v>1</v>
      </c>
      <c r="AJ12" s="5">
        <f t="shared" si="11"/>
        <v>1</v>
      </c>
      <c r="AK12" s="5">
        <f t="shared" si="11"/>
        <v>1</v>
      </c>
      <c r="AL12" s="5">
        <f t="shared" si="11"/>
        <v>1</v>
      </c>
      <c r="AM12" s="5">
        <f t="shared" si="11"/>
        <v>1</v>
      </c>
      <c r="AN12" s="5">
        <f t="shared" si="11"/>
        <v>1</v>
      </c>
      <c r="AO12" s="5">
        <f t="shared" si="11"/>
        <v>1</v>
      </c>
      <c r="AP12" s="5">
        <f t="shared" si="11"/>
        <v>1</v>
      </c>
      <c r="AQ12" s="5">
        <f t="shared" si="11"/>
        <v>1</v>
      </c>
      <c r="AR12" s="5">
        <f t="shared" si="11"/>
        <v>1</v>
      </c>
      <c r="AS12" s="5">
        <f t="shared" si="11"/>
        <v>1</v>
      </c>
      <c r="AT12" s="5">
        <f t="shared" si="11"/>
        <v>1</v>
      </c>
      <c r="AU12" s="5">
        <f t="shared" si="11"/>
        <v>1</v>
      </c>
      <c r="AV12" s="5">
        <f t="shared" si="11"/>
        <v>1</v>
      </c>
      <c r="AW12" s="5">
        <f t="shared" si="11"/>
        <v>1</v>
      </c>
      <c r="AX12" s="5">
        <f t="shared" si="11"/>
        <v>1</v>
      </c>
      <c r="AY12" s="5">
        <f t="shared" si="11"/>
        <v>1</v>
      </c>
      <c r="AZ12" s="5">
        <f t="shared" si="11"/>
        <v>1</v>
      </c>
      <c r="BA12" s="5">
        <f t="shared" si="11"/>
        <v>1</v>
      </c>
      <c r="BB12" s="5">
        <f t="shared" si="11"/>
        <v>1</v>
      </c>
      <c r="BC12" s="5">
        <f t="shared" si="11"/>
        <v>1</v>
      </c>
      <c r="BD12" s="5">
        <f t="shared" si="11"/>
        <v>1</v>
      </c>
      <c r="BE12" s="5">
        <f t="shared" si="11"/>
        <v>1</v>
      </c>
      <c r="BF12" s="5">
        <f t="shared" si="11"/>
        <v>1</v>
      </c>
      <c r="BG12" s="5">
        <f t="shared" si="11"/>
        <v>1</v>
      </c>
      <c r="BH12" s="5">
        <f t="shared" si="11"/>
        <v>1</v>
      </c>
      <c r="BI12" s="5">
        <f t="shared" si="11"/>
        <v>1</v>
      </c>
      <c r="BJ12" s="5">
        <f t="shared" si="11"/>
        <v>1</v>
      </c>
      <c r="BK12" s="5">
        <f t="shared" si="11"/>
        <v>1</v>
      </c>
      <c r="BL12" s="5">
        <f t="shared" si="11"/>
        <v>1</v>
      </c>
      <c r="BM12" s="5">
        <f t="shared" si="11"/>
        <v>1</v>
      </c>
      <c r="BN12" s="5">
        <f t="shared" si="11"/>
        <v>1</v>
      </c>
      <c r="BO12" s="5">
        <f t="shared" si="11"/>
        <v>1</v>
      </c>
      <c r="BP12" s="5">
        <f t="shared" si="11"/>
        <v>1</v>
      </c>
      <c r="BQ12" s="5">
        <f t="shared" si="11"/>
        <v>1</v>
      </c>
      <c r="BR12" s="5">
        <f t="shared" si="11"/>
        <v>1</v>
      </c>
      <c r="BS12" s="5">
        <f t="shared" si="11"/>
        <v>1</v>
      </c>
      <c r="BT12" s="5">
        <f t="shared" si="11"/>
        <v>1</v>
      </c>
      <c r="BU12" s="5">
        <f t="shared" ref="BU12:BW13" si="12" xml:space="preserve"> $D12</f>
        <v>1</v>
      </c>
      <c r="BV12" s="5">
        <f t="shared" si="12"/>
        <v>1</v>
      </c>
      <c r="BW12" s="5">
        <f t="shared" si="12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0</v>
      </c>
      <c r="E13" t="s">
        <v>23</v>
      </c>
      <c r="F13" t="s">
        <v>29</v>
      </c>
      <c r="G13" s="13" t="s">
        <v>36</v>
      </c>
      <c r="H13" s="2">
        <f xml:space="preserve"> $D13</f>
        <v>0</v>
      </c>
      <c r="I13" s="2">
        <f t="shared" si="11"/>
        <v>0</v>
      </c>
      <c r="J13" s="2">
        <f t="shared" si="11"/>
        <v>0</v>
      </c>
      <c r="K13" s="2">
        <f t="shared" si="11"/>
        <v>0</v>
      </c>
      <c r="L13" s="2">
        <f t="shared" si="11"/>
        <v>0</v>
      </c>
      <c r="M13" s="2">
        <f t="shared" si="11"/>
        <v>0</v>
      </c>
      <c r="N13" s="2">
        <f t="shared" si="11"/>
        <v>0</v>
      </c>
      <c r="O13" s="2">
        <f t="shared" si="11"/>
        <v>0</v>
      </c>
      <c r="P13" s="2">
        <f t="shared" si="11"/>
        <v>0</v>
      </c>
      <c r="Q13" s="2">
        <f t="shared" si="11"/>
        <v>0</v>
      </c>
      <c r="R13" s="2">
        <f t="shared" si="11"/>
        <v>0</v>
      </c>
      <c r="S13" s="2">
        <f t="shared" si="11"/>
        <v>0</v>
      </c>
      <c r="T13" s="2">
        <f t="shared" si="11"/>
        <v>0</v>
      </c>
      <c r="U13" s="2">
        <f t="shared" si="11"/>
        <v>0</v>
      </c>
      <c r="V13" s="2">
        <f t="shared" si="11"/>
        <v>0</v>
      </c>
      <c r="W13" s="2">
        <f t="shared" si="11"/>
        <v>0</v>
      </c>
      <c r="X13" s="2">
        <f t="shared" si="11"/>
        <v>0</v>
      </c>
      <c r="Y13" s="2">
        <f t="shared" si="11"/>
        <v>0</v>
      </c>
      <c r="Z13" s="2">
        <f t="shared" si="11"/>
        <v>0</v>
      </c>
      <c r="AA13" s="2">
        <f t="shared" si="11"/>
        <v>0</v>
      </c>
      <c r="AB13" s="2">
        <f t="shared" si="11"/>
        <v>0</v>
      </c>
      <c r="AC13" s="2">
        <f t="shared" si="11"/>
        <v>0</v>
      </c>
      <c r="AD13" s="2">
        <f t="shared" si="11"/>
        <v>0</v>
      </c>
      <c r="AE13" s="2">
        <f t="shared" si="11"/>
        <v>0</v>
      </c>
      <c r="AF13" s="2">
        <f t="shared" si="11"/>
        <v>0</v>
      </c>
      <c r="AG13" s="2">
        <f t="shared" si="11"/>
        <v>0</v>
      </c>
      <c r="AH13" s="2">
        <f t="shared" si="11"/>
        <v>0</v>
      </c>
      <c r="AI13" s="2">
        <f t="shared" si="11"/>
        <v>0</v>
      </c>
      <c r="AJ13" s="2">
        <f t="shared" si="11"/>
        <v>0</v>
      </c>
      <c r="AK13" s="2">
        <f t="shared" si="11"/>
        <v>0</v>
      </c>
      <c r="AL13" s="2">
        <f t="shared" si="11"/>
        <v>0</v>
      </c>
      <c r="AM13" s="2">
        <f t="shared" si="11"/>
        <v>0</v>
      </c>
      <c r="AN13" s="2">
        <f t="shared" si="11"/>
        <v>0</v>
      </c>
      <c r="AO13" s="2">
        <f t="shared" si="11"/>
        <v>0</v>
      </c>
      <c r="AP13" s="2">
        <f t="shared" si="11"/>
        <v>0</v>
      </c>
      <c r="AQ13" s="2">
        <f t="shared" si="11"/>
        <v>0</v>
      </c>
      <c r="AR13" s="2">
        <f t="shared" si="11"/>
        <v>0</v>
      </c>
      <c r="AS13" s="2">
        <f t="shared" si="11"/>
        <v>0</v>
      </c>
      <c r="AT13" s="2">
        <f t="shared" si="11"/>
        <v>0</v>
      </c>
      <c r="AU13" s="2">
        <f t="shared" si="11"/>
        <v>0</v>
      </c>
      <c r="AV13" s="2">
        <f t="shared" si="11"/>
        <v>0</v>
      </c>
      <c r="AW13" s="2">
        <f t="shared" si="11"/>
        <v>0</v>
      </c>
      <c r="AX13" s="2">
        <f t="shared" si="11"/>
        <v>0</v>
      </c>
      <c r="AY13" s="2">
        <f t="shared" si="11"/>
        <v>0</v>
      </c>
      <c r="AZ13" s="2">
        <f t="shared" si="11"/>
        <v>0</v>
      </c>
      <c r="BA13" s="2">
        <f t="shared" si="11"/>
        <v>0</v>
      </c>
      <c r="BB13" s="2">
        <f t="shared" si="11"/>
        <v>0</v>
      </c>
      <c r="BC13" s="2">
        <f t="shared" si="11"/>
        <v>0</v>
      </c>
      <c r="BD13" s="2">
        <f t="shared" si="11"/>
        <v>0</v>
      </c>
      <c r="BE13" s="2">
        <f t="shared" si="11"/>
        <v>0</v>
      </c>
      <c r="BF13" s="2">
        <f t="shared" si="11"/>
        <v>0</v>
      </c>
      <c r="BG13" s="2">
        <f t="shared" si="11"/>
        <v>0</v>
      </c>
      <c r="BH13" s="2">
        <f t="shared" si="11"/>
        <v>0</v>
      </c>
      <c r="BI13" s="2">
        <f t="shared" si="11"/>
        <v>0</v>
      </c>
      <c r="BJ13" s="2">
        <f t="shared" si="11"/>
        <v>0</v>
      </c>
      <c r="BK13" s="2">
        <f t="shared" si="11"/>
        <v>0</v>
      </c>
      <c r="BL13" s="2">
        <f t="shared" si="11"/>
        <v>0</v>
      </c>
      <c r="BM13" s="2">
        <f t="shared" si="11"/>
        <v>0</v>
      </c>
      <c r="BN13" s="2">
        <f t="shared" si="11"/>
        <v>0</v>
      </c>
      <c r="BO13" s="2">
        <f t="shared" si="11"/>
        <v>0</v>
      </c>
      <c r="BP13" s="2">
        <f t="shared" si="11"/>
        <v>0</v>
      </c>
      <c r="BQ13" s="2">
        <f t="shared" si="11"/>
        <v>0</v>
      </c>
      <c r="BR13" s="2">
        <f t="shared" si="11"/>
        <v>0</v>
      </c>
      <c r="BS13" s="2">
        <f t="shared" si="11"/>
        <v>0</v>
      </c>
      <c r="BT13" s="2">
        <f t="shared" si="11"/>
        <v>0</v>
      </c>
      <c r="BU13" s="2">
        <f t="shared" si="12"/>
        <v>0</v>
      </c>
      <c r="BV13" s="2">
        <f t="shared" si="12"/>
        <v>0</v>
      </c>
      <c r="BW13" s="2">
        <f t="shared" si="12"/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1168018</v>
      </c>
      <c r="I14" s="2">
        <f>$D14 - I12*SUM(I7:I11)</f>
        <v>1179078</v>
      </c>
      <c r="J14" s="2">
        <f t="shared" ref="J14:BU14" si="13">$D14 - J12*SUM(J7:J11)</f>
        <v>1177878</v>
      </c>
      <c r="K14" s="2">
        <f t="shared" si="13"/>
        <v>1176018</v>
      </c>
      <c r="L14" s="2">
        <f t="shared" si="13"/>
        <v>1175918</v>
      </c>
      <c r="M14" s="2">
        <f t="shared" si="13"/>
        <v>1171198</v>
      </c>
      <c r="N14" s="2">
        <f t="shared" si="13"/>
        <v>1173018</v>
      </c>
      <c r="O14" s="2">
        <f t="shared" si="13"/>
        <v>1172018</v>
      </c>
      <c r="P14" s="2">
        <f t="shared" si="13"/>
        <v>1171018</v>
      </c>
      <c r="Q14" s="2">
        <f t="shared" si="13"/>
        <v>1170018</v>
      </c>
      <c r="R14" s="2">
        <f t="shared" si="13"/>
        <v>1169018</v>
      </c>
      <c r="S14" s="2">
        <f t="shared" si="13"/>
        <v>1168018</v>
      </c>
      <c r="T14" s="2">
        <f t="shared" si="13"/>
        <v>1167018</v>
      </c>
      <c r="U14" s="2">
        <f t="shared" si="13"/>
        <v>1166018</v>
      </c>
      <c r="V14" s="2">
        <f t="shared" si="13"/>
        <v>1165018</v>
      </c>
      <c r="W14" s="2">
        <f t="shared" si="13"/>
        <v>1164018</v>
      </c>
      <c r="X14" s="2">
        <f t="shared" si="13"/>
        <v>1163018</v>
      </c>
      <c r="Y14" s="2">
        <f t="shared" si="13"/>
        <v>1162018</v>
      </c>
      <c r="Z14" s="2">
        <f t="shared" si="13"/>
        <v>1161018</v>
      </c>
      <c r="AA14" s="2">
        <f t="shared" si="13"/>
        <v>1160018</v>
      </c>
      <c r="AB14" s="2">
        <f t="shared" si="13"/>
        <v>1159018</v>
      </c>
      <c r="AC14" s="2">
        <f t="shared" si="13"/>
        <v>1158018</v>
      </c>
      <c r="AD14" s="2">
        <f t="shared" si="13"/>
        <v>1157018</v>
      </c>
      <c r="AE14" s="2">
        <f t="shared" si="13"/>
        <v>1156018</v>
      </c>
      <c r="AF14" s="2">
        <f t="shared" si="13"/>
        <v>1155018</v>
      </c>
      <c r="AG14" s="2">
        <f t="shared" si="13"/>
        <v>1154018</v>
      </c>
      <c r="AH14" s="2">
        <f t="shared" si="13"/>
        <v>1153018</v>
      </c>
      <c r="AI14" s="2">
        <f t="shared" si="13"/>
        <v>1152018</v>
      </c>
      <c r="AJ14" s="2">
        <f t="shared" si="13"/>
        <v>1151018</v>
      </c>
      <c r="AK14" s="2">
        <f t="shared" si="13"/>
        <v>1150018</v>
      </c>
      <c r="AL14" s="2">
        <f t="shared" si="13"/>
        <v>1149018</v>
      </c>
      <c r="AM14" s="2">
        <f t="shared" si="13"/>
        <v>1148018</v>
      </c>
      <c r="AN14" s="2">
        <f t="shared" si="13"/>
        <v>1147018</v>
      </c>
      <c r="AO14" s="2">
        <f t="shared" si="13"/>
        <v>1146018</v>
      </c>
      <c r="AP14" s="2">
        <f t="shared" si="13"/>
        <v>1145018</v>
      </c>
      <c r="AQ14" s="2">
        <f t="shared" si="13"/>
        <v>1144018</v>
      </c>
      <c r="AR14" s="2">
        <f t="shared" si="13"/>
        <v>1143018</v>
      </c>
      <c r="AS14" s="2">
        <f t="shared" si="13"/>
        <v>1142018</v>
      </c>
      <c r="AT14" s="2">
        <f t="shared" si="13"/>
        <v>1141018</v>
      </c>
      <c r="AU14" s="2">
        <f t="shared" si="13"/>
        <v>1140018</v>
      </c>
      <c r="AV14" s="2">
        <f t="shared" si="13"/>
        <v>1139018</v>
      </c>
      <c r="AW14" s="2">
        <f t="shared" si="13"/>
        <v>1138018</v>
      </c>
      <c r="AX14" s="2">
        <f t="shared" si="13"/>
        <v>1137018</v>
      </c>
      <c r="AY14" s="2">
        <f t="shared" si="13"/>
        <v>1136018</v>
      </c>
      <c r="AZ14" s="2">
        <f t="shared" si="13"/>
        <v>1135018</v>
      </c>
      <c r="BA14" s="2">
        <f t="shared" si="13"/>
        <v>1134018</v>
      </c>
      <c r="BB14" s="2">
        <f t="shared" si="13"/>
        <v>1133018</v>
      </c>
      <c r="BC14" s="2">
        <f t="shared" si="13"/>
        <v>1132018</v>
      </c>
      <c r="BD14" s="2">
        <f t="shared" si="13"/>
        <v>1131018</v>
      </c>
      <c r="BE14" s="2">
        <f t="shared" si="13"/>
        <v>1130018</v>
      </c>
      <c r="BF14" s="2">
        <f t="shared" si="13"/>
        <v>1129018</v>
      </c>
      <c r="BG14" s="2">
        <f t="shared" si="13"/>
        <v>1128018</v>
      </c>
      <c r="BH14" s="2">
        <f t="shared" si="13"/>
        <v>1127018</v>
      </c>
      <c r="BI14" s="2">
        <f t="shared" si="13"/>
        <v>1126018</v>
      </c>
      <c r="BJ14" s="2">
        <f t="shared" si="13"/>
        <v>1125018</v>
      </c>
      <c r="BK14" s="2">
        <f t="shared" si="13"/>
        <v>1124018</v>
      </c>
      <c r="BL14" s="2">
        <f t="shared" si="13"/>
        <v>1123018</v>
      </c>
      <c r="BM14" s="2">
        <f t="shared" si="13"/>
        <v>1122018</v>
      </c>
      <c r="BN14" s="2">
        <f t="shared" si="13"/>
        <v>1121018</v>
      </c>
      <c r="BO14" s="2">
        <f t="shared" si="13"/>
        <v>1120018</v>
      </c>
      <c r="BP14" s="2">
        <f t="shared" si="13"/>
        <v>1119018</v>
      </c>
      <c r="BQ14" s="2">
        <f t="shared" si="13"/>
        <v>1118018</v>
      </c>
      <c r="BR14" s="2">
        <f t="shared" si="13"/>
        <v>1117018</v>
      </c>
      <c r="BS14" s="2">
        <f t="shared" si="13"/>
        <v>1116018</v>
      </c>
      <c r="BT14" s="2">
        <f t="shared" si="13"/>
        <v>1115018</v>
      </c>
      <c r="BU14" s="2">
        <f t="shared" si="13"/>
        <v>1114018</v>
      </c>
      <c r="BV14" s="2">
        <f t="shared" ref="BV14:BW14" si="14">$D14 - BV12*SUM(BV7:BV11)</f>
        <v>1113018</v>
      </c>
      <c r="BW14" s="2">
        <f t="shared" si="14"/>
        <v>1112018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5" xml:space="preserve"> $D15 / 12 * I4</f>
        <v>34428.85333333334</v>
      </c>
      <c r="J15" s="2">
        <f t="shared" si="15"/>
        <v>34367.21333333334</v>
      </c>
      <c r="K15" s="2">
        <f t="shared" si="15"/>
        <v>34336.546666666669</v>
      </c>
      <c r="L15" s="2">
        <f t="shared" si="15"/>
        <v>34275.366666666669</v>
      </c>
      <c r="M15" s="2">
        <f t="shared" si="15"/>
        <v>34214.493333333339</v>
      </c>
      <c r="N15" s="2">
        <f t="shared" si="15"/>
        <v>34154.080000000002</v>
      </c>
      <c r="O15" s="2">
        <f xml:space="preserve"> $D15 / 12 * O4</f>
        <v>34123.873333333337</v>
      </c>
      <c r="P15" s="2">
        <f xml:space="preserve"> $D15 / 12 * P4</f>
        <v>34063.153333333335</v>
      </c>
      <c r="Q15" s="2">
        <f t="shared" ref="Q15:BW15" si="16" xml:space="preserve"> $D15 / 12 * Q4</f>
        <v>34032.640000000007</v>
      </c>
      <c r="R15" s="2">
        <f t="shared" si="16"/>
        <v>34001.973333333335</v>
      </c>
      <c r="S15" s="2">
        <f t="shared" si="16"/>
        <v>33940.94666666667</v>
      </c>
      <c r="T15" s="2">
        <f t="shared" si="16"/>
        <v>33909.513333333336</v>
      </c>
      <c r="U15" s="2">
        <f t="shared" si="16"/>
        <v>33877.926666666674</v>
      </c>
      <c r="V15" s="2">
        <f t="shared" si="16"/>
        <v>33812.300000000003</v>
      </c>
      <c r="W15" s="2">
        <f t="shared" si="16"/>
        <v>33812.300000000003</v>
      </c>
      <c r="X15" s="2">
        <f t="shared" si="16"/>
        <v>33745.906666666669</v>
      </c>
      <c r="Y15" s="2">
        <f t="shared" si="16"/>
        <v>33712.020000000004</v>
      </c>
      <c r="Z15" s="2">
        <f t="shared" si="16"/>
        <v>33678.133333333339</v>
      </c>
      <c r="AA15" s="2">
        <f t="shared" si="16"/>
        <v>33643.786666666667</v>
      </c>
      <c r="AB15" s="2">
        <f t="shared" si="16"/>
        <v>33608.826666666668</v>
      </c>
      <c r="AC15" s="2">
        <f t="shared" si="16"/>
        <v>33573.253333333334</v>
      </c>
      <c r="AD15" s="2">
        <f t="shared" si="16"/>
        <v>33537.373333333337</v>
      </c>
      <c r="AE15" s="2">
        <f t="shared" si="16"/>
        <v>33500.726666666669</v>
      </c>
      <c r="AF15" s="2">
        <f t="shared" si="16"/>
        <v>33463.160000000003</v>
      </c>
      <c r="AG15" s="2">
        <f t="shared" si="16"/>
        <v>33424.67333333334</v>
      </c>
      <c r="AH15" s="2">
        <f t="shared" si="16"/>
        <v>33424.67333333334</v>
      </c>
      <c r="AI15" s="2">
        <f t="shared" si="16"/>
        <v>33385.420000000006</v>
      </c>
      <c r="AJ15" s="2">
        <f t="shared" si="16"/>
        <v>33344.786666666667</v>
      </c>
      <c r="AK15" s="2">
        <f t="shared" si="16"/>
        <v>33303.386666666673</v>
      </c>
      <c r="AL15" s="2">
        <f t="shared" si="16"/>
        <v>33303.386666666673</v>
      </c>
      <c r="AM15" s="2">
        <f t="shared" si="16"/>
        <v>33262.44666666667</v>
      </c>
      <c r="AN15" s="2">
        <f t="shared" si="16"/>
        <v>33222.58</v>
      </c>
      <c r="AO15" s="2">
        <f t="shared" si="16"/>
        <v>33222.58</v>
      </c>
      <c r="AP15" s="2">
        <f t="shared" si="16"/>
        <v>33184.246666666673</v>
      </c>
      <c r="AQ15" s="2">
        <f t="shared" si="16"/>
        <v>33145.760000000002</v>
      </c>
      <c r="AR15" s="2">
        <f t="shared" si="16"/>
        <v>33145.760000000002</v>
      </c>
      <c r="AS15" s="2">
        <f t="shared" si="16"/>
        <v>33107.273333333338</v>
      </c>
      <c r="AT15" s="2">
        <f t="shared" si="16"/>
        <v>33107.273333333338</v>
      </c>
      <c r="AU15" s="2">
        <f t="shared" si="16"/>
        <v>33069.093333333338</v>
      </c>
      <c r="AV15" s="2">
        <f t="shared" si="16"/>
        <v>33030.606666666667</v>
      </c>
      <c r="AW15" s="2">
        <f t="shared" si="16"/>
        <v>33030.606666666667</v>
      </c>
      <c r="AX15" s="2">
        <f t="shared" si="16"/>
        <v>32991.966666666667</v>
      </c>
      <c r="AY15" s="2">
        <f t="shared" si="16"/>
        <v>32991.966666666667</v>
      </c>
      <c r="AZ15" s="2">
        <f t="shared" si="16"/>
        <v>32952.866666666669</v>
      </c>
      <c r="BA15" s="2">
        <f t="shared" si="16"/>
        <v>32952.866666666669</v>
      </c>
      <c r="BB15" s="2">
        <f t="shared" si="16"/>
        <v>32912.386666666673</v>
      </c>
      <c r="BC15" s="2">
        <f t="shared" si="16"/>
        <v>32912.386666666673</v>
      </c>
      <c r="BD15" s="2">
        <f t="shared" si="16"/>
        <v>32872.366666666669</v>
      </c>
      <c r="BE15" s="2">
        <f t="shared" si="16"/>
        <v>32872.366666666669</v>
      </c>
      <c r="BF15" s="2">
        <f t="shared" si="16"/>
        <v>32831.733333333337</v>
      </c>
      <c r="BG15" s="2">
        <f t="shared" si="16"/>
        <v>32790.640000000007</v>
      </c>
      <c r="BH15" s="2">
        <f t="shared" si="16"/>
        <v>32790.640000000007</v>
      </c>
      <c r="BI15" s="2">
        <f t="shared" si="16"/>
        <v>32749.24</v>
      </c>
      <c r="BJ15" s="2">
        <f t="shared" si="16"/>
        <v>32749.24</v>
      </c>
      <c r="BK15" s="2">
        <f t="shared" si="16"/>
        <v>32707.380000000005</v>
      </c>
      <c r="BL15" s="2">
        <f t="shared" si="16"/>
        <v>32707.380000000005</v>
      </c>
      <c r="BM15" s="2">
        <f t="shared" si="16"/>
        <v>32664.293333333339</v>
      </c>
      <c r="BN15" s="2">
        <f t="shared" si="16"/>
        <v>32664.293333333339</v>
      </c>
      <c r="BO15" s="2">
        <f t="shared" si="16"/>
        <v>32664.293333333339</v>
      </c>
      <c r="BP15" s="2">
        <f t="shared" si="16"/>
        <v>32620.593333333338</v>
      </c>
      <c r="BQ15" s="2">
        <f t="shared" si="16"/>
        <v>32620.593333333338</v>
      </c>
      <c r="BR15" s="2">
        <f t="shared" si="16"/>
        <v>32575.513333333336</v>
      </c>
      <c r="BS15" s="2">
        <f t="shared" si="16"/>
        <v>32575.513333333336</v>
      </c>
      <c r="BT15" s="2">
        <f t="shared" si="16"/>
        <v>32527.520000000004</v>
      </c>
      <c r="BU15" s="2">
        <f t="shared" si="16"/>
        <v>32527.520000000004</v>
      </c>
      <c r="BV15" s="2">
        <f t="shared" si="16"/>
        <v>32477.380000000005</v>
      </c>
      <c r="BW15" s="2">
        <f t="shared" si="16"/>
        <v>32477.380000000005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9" si="17" xml:space="preserve"> $D16</f>
        <v>1000</v>
      </c>
      <c r="J16" s="2">
        <f t="shared" si="17"/>
        <v>1000</v>
      </c>
      <c r="K16" s="2">
        <f t="shared" si="17"/>
        <v>1000</v>
      </c>
      <c r="L16" s="2">
        <f t="shared" si="17"/>
        <v>1000</v>
      </c>
      <c r="M16" s="2">
        <f t="shared" si="17"/>
        <v>1000</v>
      </c>
      <c r="N16" s="2">
        <f t="shared" si="17"/>
        <v>1000</v>
      </c>
      <c r="O16" s="2">
        <f t="shared" si="17"/>
        <v>1000</v>
      </c>
      <c r="P16" s="2">
        <f t="shared" si="17"/>
        <v>1000</v>
      </c>
      <c r="Q16" s="2">
        <f t="shared" si="17"/>
        <v>1000</v>
      </c>
      <c r="R16" s="2">
        <f t="shared" si="17"/>
        <v>1000</v>
      </c>
      <c r="S16" s="2">
        <f t="shared" si="17"/>
        <v>1000</v>
      </c>
      <c r="T16" s="2">
        <f t="shared" si="17"/>
        <v>1000</v>
      </c>
      <c r="U16" s="2">
        <f t="shared" si="17"/>
        <v>1000</v>
      </c>
      <c r="V16" s="2">
        <f t="shared" si="17"/>
        <v>1000</v>
      </c>
      <c r="W16" s="2">
        <f t="shared" si="17"/>
        <v>1000</v>
      </c>
      <c r="X16" s="2">
        <f t="shared" si="17"/>
        <v>1000</v>
      </c>
      <c r="Y16" s="2">
        <f t="shared" ref="Y16:BW19" si="18" xml:space="preserve"> $D16</f>
        <v>1000</v>
      </c>
      <c r="Z16" s="2">
        <f t="shared" si="18"/>
        <v>1000</v>
      </c>
      <c r="AA16" s="2">
        <f t="shared" si="18"/>
        <v>1000</v>
      </c>
      <c r="AB16" s="2">
        <f t="shared" si="18"/>
        <v>1000</v>
      </c>
      <c r="AC16" s="2">
        <f t="shared" si="18"/>
        <v>1000</v>
      </c>
      <c r="AD16" s="2">
        <f t="shared" si="18"/>
        <v>1000</v>
      </c>
      <c r="AE16" s="2">
        <f t="shared" si="18"/>
        <v>1000</v>
      </c>
      <c r="AF16" s="2">
        <f t="shared" si="18"/>
        <v>1000</v>
      </c>
      <c r="AG16" s="2">
        <f t="shared" si="18"/>
        <v>1000</v>
      </c>
      <c r="AH16" s="2">
        <f t="shared" si="18"/>
        <v>1000</v>
      </c>
      <c r="AI16" s="2">
        <f t="shared" si="18"/>
        <v>1000</v>
      </c>
      <c r="AJ16" s="2">
        <f t="shared" si="18"/>
        <v>1000</v>
      </c>
      <c r="AK16" s="2">
        <f t="shared" si="18"/>
        <v>1000</v>
      </c>
      <c r="AL16" s="2">
        <f t="shared" si="18"/>
        <v>1000</v>
      </c>
      <c r="AM16" s="2">
        <f t="shared" si="18"/>
        <v>1000</v>
      </c>
      <c r="AN16" s="2">
        <f t="shared" si="18"/>
        <v>1000</v>
      </c>
      <c r="AO16" s="2">
        <f t="shared" si="18"/>
        <v>1000</v>
      </c>
      <c r="AP16" s="2">
        <f t="shared" si="18"/>
        <v>1000</v>
      </c>
      <c r="AQ16" s="2">
        <f t="shared" si="18"/>
        <v>1000</v>
      </c>
      <c r="AR16" s="2">
        <f t="shared" si="18"/>
        <v>1000</v>
      </c>
      <c r="AS16" s="2">
        <f t="shared" si="18"/>
        <v>1000</v>
      </c>
      <c r="AT16" s="2">
        <f t="shared" si="18"/>
        <v>1000</v>
      </c>
      <c r="AU16" s="2">
        <f t="shared" si="18"/>
        <v>1000</v>
      </c>
      <c r="AV16" s="2">
        <f t="shared" si="18"/>
        <v>1000</v>
      </c>
      <c r="AW16" s="2">
        <f t="shared" si="18"/>
        <v>1000</v>
      </c>
      <c r="AX16" s="2">
        <f t="shared" si="18"/>
        <v>1000</v>
      </c>
      <c r="AY16" s="2">
        <f t="shared" si="18"/>
        <v>1000</v>
      </c>
      <c r="AZ16" s="2">
        <f t="shared" si="18"/>
        <v>1000</v>
      </c>
      <c r="BA16" s="2">
        <f t="shared" si="18"/>
        <v>1000</v>
      </c>
      <c r="BB16" s="2">
        <f t="shared" si="18"/>
        <v>1000</v>
      </c>
      <c r="BC16" s="2">
        <f t="shared" si="18"/>
        <v>1000</v>
      </c>
      <c r="BD16" s="2">
        <f t="shared" si="18"/>
        <v>1000</v>
      </c>
      <c r="BE16" s="2">
        <f t="shared" si="18"/>
        <v>1000</v>
      </c>
      <c r="BF16" s="2">
        <f t="shared" si="18"/>
        <v>1000</v>
      </c>
      <c r="BG16" s="2">
        <f t="shared" si="18"/>
        <v>1000</v>
      </c>
      <c r="BH16" s="2">
        <f t="shared" si="18"/>
        <v>1000</v>
      </c>
      <c r="BI16" s="2">
        <f t="shared" si="18"/>
        <v>1000</v>
      </c>
      <c r="BJ16" s="2">
        <f t="shared" si="18"/>
        <v>1000</v>
      </c>
      <c r="BK16" s="2">
        <f t="shared" si="18"/>
        <v>1000</v>
      </c>
      <c r="BL16" s="2">
        <f t="shared" si="18"/>
        <v>1000</v>
      </c>
      <c r="BM16" s="2">
        <f t="shared" si="18"/>
        <v>1000</v>
      </c>
      <c r="BN16" s="2">
        <f t="shared" si="18"/>
        <v>1000</v>
      </c>
      <c r="BO16" s="2">
        <f t="shared" si="18"/>
        <v>1000</v>
      </c>
      <c r="BP16" s="2">
        <f t="shared" si="18"/>
        <v>1000</v>
      </c>
      <c r="BQ16" s="2">
        <f t="shared" si="18"/>
        <v>1000</v>
      </c>
      <c r="BR16" s="2">
        <f t="shared" si="18"/>
        <v>1000</v>
      </c>
      <c r="BS16" s="2">
        <f t="shared" si="18"/>
        <v>1000</v>
      </c>
      <c r="BT16" s="2">
        <f t="shared" si="18"/>
        <v>1000</v>
      </c>
      <c r="BU16" s="2">
        <f t="shared" si="18"/>
        <v>1000</v>
      </c>
      <c r="BV16" s="2">
        <f t="shared" si="18"/>
        <v>1000</v>
      </c>
      <c r="BW16" s="2">
        <f t="shared" si="18"/>
        <v>1000</v>
      </c>
    </row>
    <row r="17" spans="1:75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7"/>
        <v>0</v>
      </c>
      <c r="J17" s="2">
        <f t="shared" si="17"/>
        <v>0</v>
      </c>
      <c r="K17" s="2">
        <f t="shared" si="17"/>
        <v>0</v>
      </c>
      <c r="L17" s="2">
        <f t="shared" si="17"/>
        <v>0</v>
      </c>
      <c r="M17" s="2">
        <f t="shared" si="17"/>
        <v>0</v>
      </c>
      <c r="N17" s="2">
        <f t="shared" si="17"/>
        <v>0</v>
      </c>
      <c r="O17" s="2">
        <f t="shared" si="17"/>
        <v>0</v>
      </c>
      <c r="P17" s="2">
        <f t="shared" si="17"/>
        <v>0</v>
      </c>
      <c r="Q17" s="2">
        <f t="shared" si="17"/>
        <v>0</v>
      </c>
      <c r="R17" s="2">
        <f t="shared" si="17"/>
        <v>0</v>
      </c>
      <c r="S17" s="2">
        <f t="shared" si="17"/>
        <v>0</v>
      </c>
      <c r="T17" s="2">
        <f t="shared" si="17"/>
        <v>0</v>
      </c>
      <c r="U17" s="2">
        <f t="shared" si="17"/>
        <v>0</v>
      </c>
      <c r="V17" s="2">
        <f t="shared" si="17"/>
        <v>0</v>
      </c>
      <c r="W17" s="2">
        <f t="shared" si="17"/>
        <v>0</v>
      </c>
      <c r="X17" s="2">
        <f t="shared" si="17"/>
        <v>0</v>
      </c>
      <c r="Y17" s="2">
        <f t="shared" si="18"/>
        <v>0</v>
      </c>
      <c r="Z17" s="2">
        <f t="shared" si="18"/>
        <v>0</v>
      </c>
      <c r="AA17" s="2">
        <f t="shared" si="18"/>
        <v>0</v>
      </c>
      <c r="AB17" s="2">
        <f t="shared" si="18"/>
        <v>0</v>
      </c>
      <c r="AC17" s="2">
        <f t="shared" si="18"/>
        <v>0</v>
      </c>
      <c r="AD17" s="2">
        <f t="shared" si="18"/>
        <v>0</v>
      </c>
      <c r="AE17" s="2">
        <f t="shared" si="18"/>
        <v>0</v>
      </c>
      <c r="AF17" s="2">
        <f t="shared" si="18"/>
        <v>0</v>
      </c>
      <c r="AG17" s="2">
        <f t="shared" si="18"/>
        <v>0</v>
      </c>
      <c r="AH17" s="2">
        <f t="shared" si="18"/>
        <v>0</v>
      </c>
      <c r="AI17" s="2">
        <f t="shared" si="18"/>
        <v>0</v>
      </c>
      <c r="AJ17" s="2">
        <f t="shared" si="18"/>
        <v>0</v>
      </c>
      <c r="AK17" s="2">
        <f t="shared" si="18"/>
        <v>0</v>
      </c>
      <c r="AL17" s="2">
        <f t="shared" si="18"/>
        <v>0</v>
      </c>
      <c r="AM17" s="2">
        <f t="shared" si="18"/>
        <v>0</v>
      </c>
      <c r="AN17" s="2">
        <f t="shared" si="18"/>
        <v>0</v>
      </c>
      <c r="AO17" s="2">
        <f t="shared" si="18"/>
        <v>0</v>
      </c>
      <c r="AP17" s="2">
        <f t="shared" si="18"/>
        <v>0</v>
      </c>
      <c r="AQ17" s="2">
        <f t="shared" si="18"/>
        <v>0</v>
      </c>
      <c r="AR17" s="2">
        <f t="shared" si="18"/>
        <v>0</v>
      </c>
      <c r="AS17" s="2">
        <f t="shared" si="18"/>
        <v>0</v>
      </c>
      <c r="AT17" s="2">
        <f t="shared" si="18"/>
        <v>0</v>
      </c>
      <c r="AU17" s="2">
        <f t="shared" si="18"/>
        <v>0</v>
      </c>
      <c r="AV17" s="2">
        <f t="shared" si="18"/>
        <v>0</v>
      </c>
      <c r="AW17" s="2">
        <f t="shared" si="18"/>
        <v>0</v>
      </c>
      <c r="AX17" s="2">
        <f t="shared" si="18"/>
        <v>0</v>
      </c>
      <c r="AY17" s="2">
        <f t="shared" si="18"/>
        <v>0</v>
      </c>
      <c r="AZ17" s="2">
        <f t="shared" si="18"/>
        <v>0</v>
      </c>
      <c r="BA17" s="2">
        <f t="shared" si="18"/>
        <v>0</v>
      </c>
      <c r="BB17" s="2">
        <f t="shared" si="18"/>
        <v>0</v>
      </c>
      <c r="BC17" s="2">
        <f t="shared" si="18"/>
        <v>0</v>
      </c>
      <c r="BD17" s="2">
        <f t="shared" si="18"/>
        <v>0</v>
      </c>
      <c r="BE17" s="2">
        <f t="shared" si="18"/>
        <v>0</v>
      </c>
      <c r="BF17" s="2">
        <f t="shared" si="18"/>
        <v>0</v>
      </c>
      <c r="BG17" s="2">
        <f t="shared" si="18"/>
        <v>0</v>
      </c>
      <c r="BH17" s="2">
        <f t="shared" si="18"/>
        <v>0</v>
      </c>
      <c r="BI17" s="2">
        <f t="shared" si="18"/>
        <v>0</v>
      </c>
      <c r="BJ17" s="2">
        <f t="shared" si="18"/>
        <v>0</v>
      </c>
      <c r="BK17" s="2">
        <f t="shared" si="18"/>
        <v>0</v>
      </c>
      <c r="BL17" s="2">
        <f t="shared" si="18"/>
        <v>0</v>
      </c>
      <c r="BM17" s="2">
        <f t="shared" si="18"/>
        <v>0</v>
      </c>
      <c r="BN17" s="2">
        <f t="shared" si="18"/>
        <v>0</v>
      </c>
      <c r="BO17" s="2">
        <f t="shared" si="18"/>
        <v>0</v>
      </c>
      <c r="BP17" s="2">
        <f t="shared" si="18"/>
        <v>0</v>
      </c>
      <c r="BQ17" s="2">
        <f t="shared" si="18"/>
        <v>0</v>
      </c>
      <c r="BR17" s="2">
        <f t="shared" si="18"/>
        <v>0</v>
      </c>
      <c r="BS17" s="2">
        <f t="shared" si="18"/>
        <v>0</v>
      </c>
      <c r="BT17" s="2">
        <f t="shared" si="18"/>
        <v>0</v>
      </c>
      <c r="BU17" s="2">
        <f t="shared" si="18"/>
        <v>0</v>
      </c>
      <c r="BV17" s="2">
        <f t="shared" si="18"/>
        <v>0</v>
      </c>
      <c r="BW17" s="2">
        <f t="shared" si="18"/>
        <v>0</v>
      </c>
    </row>
    <row r="18" spans="1:75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G18" s="13" t="s">
        <v>56</v>
      </c>
      <c r="H18" s="2">
        <f t="shared" ref="H18:W19" si="19" xml:space="preserve"> $D18</f>
        <v>0</v>
      </c>
      <c r="I18" s="2">
        <f t="shared" si="19"/>
        <v>0</v>
      </c>
      <c r="J18" s="2">
        <f t="shared" si="19"/>
        <v>0</v>
      </c>
      <c r="K18" s="2">
        <f t="shared" si="19"/>
        <v>0</v>
      </c>
      <c r="L18" s="2">
        <f t="shared" si="19"/>
        <v>0</v>
      </c>
      <c r="M18" s="2">
        <f t="shared" si="19"/>
        <v>0</v>
      </c>
      <c r="N18" s="2">
        <f t="shared" si="19"/>
        <v>0</v>
      </c>
      <c r="O18" s="2">
        <f t="shared" si="19"/>
        <v>0</v>
      </c>
      <c r="P18" s="2">
        <f t="shared" si="19"/>
        <v>0</v>
      </c>
      <c r="Q18" s="2">
        <f t="shared" si="19"/>
        <v>0</v>
      </c>
      <c r="R18" s="2">
        <f t="shared" si="19"/>
        <v>0</v>
      </c>
      <c r="S18" s="2">
        <f t="shared" si="19"/>
        <v>0</v>
      </c>
      <c r="T18" s="2">
        <f t="shared" si="19"/>
        <v>0</v>
      </c>
      <c r="U18" s="2">
        <f t="shared" si="19"/>
        <v>0</v>
      </c>
      <c r="V18" s="2">
        <f t="shared" si="19"/>
        <v>0</v>
      </c>
      <c r="W18" s="2">
        <f t="shared" si="19"/>
        <v>0</v>
      </c>
      <c r="X18" s="2">
        <f t="shared" si="17"/>
        <v>0</v>
      </c>
      <c r="Y18" s="2">
        <f t="shared" si="18"/>
        <v>0</v>
      </c>
      <c r="Z18" s="2">
        <f t="shared" si="18"/>
        <v>0</v>
      </c>
      <c r="AA18" s="2">
        <f t="shared" si="18"/>
        <v>0</v>
      </c>
      <c r="AB18" s="2">
        <f t="shared" si="18"/>
        <v>0</v>
      </c>
      <c r="AC18" s="2">
        <f t="shared" si="18"/>
        <v>0</v>
      </c>
      <c r="AD18" s="2">
        <f t="shared" si="18"/>
        <v>0</v>
      </c>
      <c r="AE18" s="2">
        <f t="shared" si="18"/>
        <v>0</v>
      </c>
      <c r="AF18" s="2">
        <f t="shared" si="18"/>
        <v>0</v>
      </c>
      <c r="AG18" s="2">
        <f t="shared" si="18"/>
        <v>0</v>
      </c>
      <c r="AH18" s="2">
        <f t="shared" si="18"/>
        <v>0</v>
      </c>
      <c r="AI18" s="2">
        <f t="shared" si="18"/>
        <v>0</v>
      </c>
      <c r="AJ18" s="2">
        <f t="shared" si="18"/>
        <v>0</v>
      </c>
      <c r="AK18" s="2">
        <f t="shared" si="18"/>
        <v>0</v>
      </c>
      <c r="AL18" s="2">
        <f t="shared" si="18"/>
        <v>0</v>
      </c>
      <c r="AM18" s="2">
        <f t="shared" si="18"/>
        <v>0</v>
      </c>
      <c r="AN18" s="2">
        <f t="shared" si="18"/>
        <v>0</v>
      </c>
      <c r="AO18" s="2">
        <f t="shared" si="18"/>
        <v>0</v>
      </c>
      <c r="AP18" s="2">
        <f t="shared" si="18"/>
        <v>0</v>
      </c>
      <c r="AQ18" s="2">
        <f t="shared" si="18"/>
        <v>0</v>
      </c>
      <c r="AR18" s="2">
        <f t="shared" si="18"/>
        <v>0</v>
      </c>
      <c r="AS18" s="2">
        <f t="shared" si="18"/>
        <v>0</v>
      </c>
      <c r="AT18" s="2">
        <f t="shared" si="18"/>
        <v>0</v>
      </c>
      <c r="AU18" s="2">
        <f t="shared" si="18"/>
        <v>0</v>
      </c>
      <c r="AV18" s="2">
        <f t="shared" si="18"/>
        <v>0</v>
      </c>
      <c r="AW18" s="2">
        <f t="shared" si="18"/>
        <v>0</v>
      </c>
      <c r="AX18" s="2">
        <f t="shared" si="18"/>
        <v>0</v>
      </c>
      <c r="AY18" s="2">
        <f t="shared" si="18"/>
        <v>0</v>
      </c>
      <c r="AZ18" s="2">
        <f t="shared" si="18"/>
        <v>0</v>
      </c>
      <c r="BA18" s="2">
        <f t="shared" si="18"/>
        <v>0</v>
      </c>
      <c r="BB18" s="2">
        <f t="shared" si="18"/>
        <v>0</v>
      </c>
      <c r="BC18" s="2">
        <f t="shared" si="18"/>
        <v>0</v>
      </c>
      <c r="BD18" s="2">
        <f t="shared" si="18"/>
        <v>0</v>
      </c>
      <c r="BE18" s="2">
        <f t="shared" si="18"/>
        <v>0</v>
      </c>
      <c r="BF18" s="2">
        <f t="shared" si="18"/>
        <v>0</v>
      </c>
      <c r="BG18" s="2">
        <f t="shared" si="18"/>
        <v>0</v>
      </c>
      <c r="BH18" s="2">
        <f t="shared" si="18"/>
        <v>0</v>
      </c>
      <c r="BI18" s="2">
        <f t="shared" si="18"/>
        <v>0</v>
      </c>
      <c r="BJ18" s="2">
        <f t="shared" si="18"/>
        <v>0</v>
      </c>
      <c r="BK18" s="2">
        <f t="shared" si="18"/>
        <v>0</v>
      </c>
      <c r="BL18" s="2">
        <f t="shared" si="18"/>
        <v>0</v>
      </c>
      <c r="BM18" s="2">
        <f t="shared" si="18"/>
        <v>0</v>
      </c>
      <c r="BN18" s="2">
        <f t="shared" si="18"/>
        <v>0</v>
      </c>
      <c r="BO18" s="2">
        <f t="shared" si="18"/>
        <v>0</v>
      </c>
      <c r="BP18" s="2">
        <f t="shared" si="18"/>
        <v>0</v>
      </c>
      <c r="BQ18" s="2">
        <f t="shared" si="18"/>
        <v>0</v>
      </c>
      <c r="BR18" s="2">
        <f t="shared" si="18"/>
        <v>0</v>
      </c>
      <c r="BS18" s="2">
        <f t="shared" si="18"/>
        <v>0</v>
      </c>
      <c r="BT18" s="2">
        <f t="shared" si="18"/>
        <v>0</v>
      </c>
      <c r="BU18" s="2">
        <f t="shared" si="18"/>
        <v>0</v>
      </c>
      <c r="BV18" s="2">
        <f t="shared" si="18"/>
        <v>0</v>
      </c>
      <c r="BW18" s="2">
        <f t="shared" si="18"/>
        <v>0</v>
      </c>
    </row>
    <row r="19" spans="1:75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G19" s="13" t="s">
        <v>59</v>
      </c>
      <c r="H19" s="2">
        <f t="shared" si="19"/>
        <v>0</v>
      </c>
      <c r="I19" s="2">
        <f t="shared" si="19"/>
        <v>0</v>
      </c>
      <c r="J19" s="2">
        <f t="shared" si="19"/>
        <v>0</v>
      </c>
      <c r="K19" s="2">
        <f t="shared" si="19"/>
        <v>0</v>
      </c>
      <c r="L19" s="2">
        <f t="shared" si="19"/>
        <v>0</v>
      </c>
      <c r="M19" s="2">
        <f t="shared" si="19"/>
        <v>0</v>
      </c>
      <c r="N19" s="2">
        <f t="shared" si="19"/>
        <v>0</v>
      </c>
      <c r="O19" s="2">
        <f t="shared" si="19"/>
        <v>0</v>
      </c>
      <c r="P19" s="2">
        <f t="shared" si="19"/>
        <v>0</v>
      </c>
      <c r="Q19" s="2">
        <f t="shared" si="19"/>
        <v>0</v>
      </c>
      <c r="R19" s="2">
        <f t="shared" si="19"/>
        <v>0</v>
      </c>
      <c r="S19" s="2">
        <f t="shared" si="19"/>
        <v>0</v>
      </c>
      <c r="T19" s="2">
        <f t="shared" si="19"/>
        <v>0</v>
      </c>
      <c r="U19" s="2">
        <f t="shared" si="19"/>
        <v>0</v>
      </c>
      <c r="V19" s="2">
        <f t="shared" si="19"/>
        <v>0</v>
      </c>
      <c r="W19" s="2">
        <f t="shared" si="19"/>
        <v>0</v>
      </c>
      <c r="X19" s="2">
        <f t="shared" si="17"/>
        <v>0</v>
      </c>
      <c r="Y19" s="2">
        <f t="shared" si="18"/>
        <v>0</v>
      </c>
      <c r="Z19" s="2">
        <f t="shared" si="18"/>
        <v>0</v>
      </c>
      <c r="AA19" s="2">
        <f t="shared" si="18"/>
        <v>0</v>
      </c>
      <c r="AB19" s="2">
        <f t="shared" si="18"/>
        <v>0</v>
      </c>
      <c r="AC19" s="2">
        <f t="shared" si="18"/>
        <v>0</v>
      </c>
      <c r="AD19" s="2">
        <f t="shared" si="18"/>
        <v>0</v>
      </c>
      <c r="AE19" s="2">
        <f t="shared" si="18"/>
        <v>0</v>
      </c>
      <c r="AF19" s="2">
        <f t="shared" si="18"/>
        <v>0</v>
      </c>
      <c r="AG19" s="2">
        <f t="shared" si="18"/>
        <v>0</v>
      </c>
      <c r="AH19" s="2">
        <f t="shared" si="18"/>
        <v>0</v>
      </c>
      <c r="AI19" s="2">
        <f t="shared" si="18"/>
        <v>0</v>
      </c>
      <c r="AJ19" s="2">
        <f t="shared" si="18"/>
        <v>0</v>
      </c>
      <c r="AK19" s="2">
        <f t="shared" si="18"/>
        <v>0</v>
      </c>
      <c r="AL19" s="2">
        <f t="shared" si="18"/>
        <v>0</v>
      </c>
      <c r="AM19" s="2">
        <f t="shared" si="18"/>
        <v>0</v>
      </c>
      <c r="AN19" s="2">
        <f t="shared" si="18"/>
        <v>0</v>
      </c>
      <c r="AO19" s="2">
        <f t="shared" si="18"/>
        <v>0</v>
      </c>
      <c r="AP19" s="2">
        <f t="shared" si="18"/>
        <v>0</v>
      </c>
      <c r="AQ19" s="2">
        <f t="shared" si="18"/>
        <v>0</v>
      </c>
      <c r="AR19" s="2">
        <f t="shared" si="18"/>
        <v>0</v>
      </c>
      <c r="AS19" s="2">
        <f t="shared" si="18"/>
        <v>0</v>
      </c>
      <c r="AT19" s="2">
        <f t="shared" si="18"/>
        <v>0</v>
      </c>
      <c r="AU19" s="2">
        <f t="shared" si="18"/>
        <v>0</v>
      </c>
      <c r="AV19" s="2">
        <f t="shared" si="18"/>
        <v>0</v>
      </c>
      <c r="AW19" s="2">
        <f t="shared" si="18"/>
        <v>0</v>
      </c>
      <c r="AX19" s="2">
        <f t="shared" si="18"/>
        <v>0</v>
      </c>
      <c r="AY19" s="2">
        <f t="shared" si="18"/>
        <v>0</v>
      </c>
      <c r="AZ19" s="2">
        <f t="shared" si="18"/>
        <v>0</v>
      </c>
      <c r="BA19" s="2">
        <f t="shared" si="18"/>
        <v>0</v>
      </c>
      <c r="BB19" s="2">
        <f t="shared" si="18"/>
        <v>0</v>
      </c>
      <c r="BC19" s="2">
        <f t="shared" si="18"/>
        <v>0</v>
      </c>
      <c r="BD19" s="2">
        <f t="shared" si="18"/>
        <v>0</v>
      </c>
      <c r="BE19" s="2">
        <f t="shared" si="18"/>
        <v>0</v>
      </c>
      <c r="BF19" s="2">
        <f t="shared" si="18"/>
        <v>0</v>
      </c>
      <c r="BG19" s="2">
        <f t="shared" si="18"/>
        <v>0</v>
      </c>
      <c r="BH19" s="2">
        <f t="shared" si="18"/>
        <v>0</v>
      </c>
      <c r="BI19" s="2">
        <f t="shared" si="18"/>
        <v>0</v>
      </c>
      <c r="BJ19" s="2">
        <f t="shared" si="18"/>
        <v>0</v>
      </c>
      <c r="BK19" s="2">
        <f t="shared" si="18"/>
        <v>0</v>
      </c>
      <c r="BL19" s="2">
        <f t="shared" si="18"/>
        <v>0</v>
      </c>
      <c r="BM19" s="2">
        <f t="shared" si="18"/>
        <v>0</v>
      </c>
      <c r="BN19" s="2">
        <f t="shared" si="18"/>
        <v>0</v>
      </c>
      <c r="BO19" s="2">
        <f t="shared" si="18"/>
        <v>0</v>
      </c>
      <c r="BP19" s="2">
        <f t="shared" si="18"/>
        <v>0</v>
      </c>
      <c r="BQ19" s="2">
        <f t="shared" si="18"/>
        <v>0</v>
      </c>
      <c r="BR19" s="2">
        <f t="shared" si="18"/>
        <v>0</v>
      </c>
      <c r="BS19" s="2">
        <f t="shared" si="18"/>
        <v>0</v>
      </c>
      <c r="BT19" s="2">
        <f t="shared" si="18"/>
        <v>0</v>
      </c>
      <c r="BU19" s="2">
        <f t="shared" si="18"/>
        <v>0</v>
      </c>
      <c r="BV19" s="2">
        <f t="shared" si="18"/>
        <v>0</v>
      </c>
      <c r="BW19" s="2">
        <f t="shared" si="18"/>
        <v>0</v>
      </c>
    </row>
    <row r="20" spans="1:75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1247586.6320916391</v>
      </c>
      <c r="K20" s="2">
        <f xml:space="preserve"> $D20 / 12 * K4 * LOOKUP(K$23,'Evaporation Rate Reduction'!$A4:$A64,'Evaporation Rate Reduction'!$C4:$C64)</f>
        <v>1246473.3814182994</v>
      </c>
      <c r="L20" s="2">
        <f xml:space="preserve"> $D20 / 12 * L4 * LOOKUP(L$23,'Evaporation Rate Reduction'!$A4:$A64,'Evaporation Rate Reduction'!$C4:$C64)</f>
        <v>1244252.4463249866</v>
      </c>
      <c r="M20" s="2">
        <f xml:space="preserve"> $D20 / 12 * M4 * LOOKUP(M$23,'Evaporation Rate Reduction'!$A4:$A64,'Evaporation Rate Reduction'!$C4:$C64)</f>
        <v>1242042.6437384072</v>
      </c>
      <c r="N20" s="2">
        <f xml:space="preserve"> $D20 / 12 * N4 * LOOKUP(N$23,'Evaporation Rate Reduction'!$A4:$A64,'Evaporation Rate Reduction'!$C4:$C64)</f>
        <v>1239849.5399119279</v>
      </c>
      <c r="O20" s="2">
        <f xml:space="preserve"> $D20 / 12 * O4 * LOOKUP(O$23,'Evaporation Rate Reduction'!$A4:$A64,'Evaporation Rate Reduction'!$C4:$C64)</f>
        <v>1232918.564531958</v>
      </c>
      <c r="P20" s="2">
        <f xml:space="preserve"> $D20 / 12 * P4 * LOOKUP(P$23,'Evaporation Rate Reduction'!$A4:$A64,'Evaporation Rate Reduction'!$C4:$C64)</f>
        <v>1230724.7099684067</v>
      </c>
      <c r="Q20" s="2">
        <f xml:space="preserve"> $D20 / 12 * Q4 * LOOKUP(Q$23,'Evaporation Rate Reduction'!$A4:$A64,'Evaporation Rate Reduction'!$C4:$C64)</f>
        <v>1229622.2426498544</v>
      </c>
      <c r="R20" s="2">
        <f xml:space="preserve"> $D20 / 12 * R4 * LOOKUP(R$23,'Evaporation Rate Reduction'!$A4:$A64,'Evaporation Rate Reduction'!$C4:$C64)</f>
        <v>1228514.2352945255</v>
      </c>
      <c r="S20" s="2">
        <f xml:space="preserve"> $D20 / 12 * S4 * LOOKUP(S$23,'Evaporation Rate Reduction'!$A4:$A64,'Evaporation Rate Reduction'!$C4:$C64)</f>
        <v>1226309.3006574209</v>
      </c>
      <c r="T20" s="2">
        <f xml:space="preserve"> $D20 / 12 * T4 * LOOKUP(T$23,'Evaporation Rate Reduction'!$A4:$A64,'Evaporation Rate Reduction'!$C4:$C64)</f>
        <v>1225173.5931182087</v>
      </c>
      <c r="U20" s="2">
        <f xml:space="preserve"> $D20 / 12 * U4 * LOOKUP(U$23,'Evaporation Rate Reduction'!$A4:$A64,'Evaporation Rate Reduction'!$C4:$C64)</f>
        <v>1224032.3455422199</v>
      </c>
      <c r="V20" s="2">
        <f xml:space="preserve"> $D20 / 12 * V4 * LOOKUP(V$23,'Evaporation Rate Reduction'!$A4:$A64,'Evaporation Rate Reduction'!$C4:$C64)</f>
        <v>1221661.2098018159</v>
      </c>
      <c r="W20" s="2">
        <f xml:space="preserve"> $D20 / 12 * W4 * LOOKUP(W$23,'Evaporation Rate Reduction'!$A4:$A64,'Evaporation Rate Reduction'!$C4:$C64)</f>
        <v>1221661.2098018159</v>
      </c>
      <c r="X20" s="2">
        <f xml:space="preserve"> $D20 / 12 * X4 * LOOKUP(X$23,'Evaporation Rate Reduction'!$A4:$A64,'Evaporation Rate Reduction'!$C4:$C64)</f>
        <v>1219262.3738775288</v>
      </c>
      <c r="Y20" s="2">
        <f xml:space="preserve"> $D20 / 12 * Y4 * LOOKUP(Y$23,'Evaporation Rate Reduction'!$A4:$A64,'Evaporation Rate Reduction'!$C4:$C64)</f>
        <v>1212343.3572184814</v>
      </c>
      <c r="Z20" s="2">
        <f xml:space="preserve"> $D20 / 12 * Z4 * LOOKUP(Z$23,'Evaporation Rate Reduction'!$A4:$A64,'Evaporation Rate Reduction'!$C4:$C64)</f>
        <v>1211124.733260866</v>
      </c>
      <c r="AA20" s="2">
        <f xml:space="preserve"> $D20 / 12 * AA4 * LOOKUP(AA$23,'Evaporation Rate Reduction'!$A4:$A64,'Evaporation Rate Reduction'!$C4:$C64)</f>
        <v>1209889.5668965862</v>
      </c>
      <c r="AB20" s="2">
        <f xml:space="preserve"> $D20 / 12 * AB4 * LOOKUP(AB$23,'Evaporation Rate Reduction'!$A4:$A64,'Evaporation Rate Reduction'!$C4:$C64)</f>
        <v>1208632.343990087</v>
      </c>
      <c r="AC20" s="2">
        <f xml:space="preserve"> $D20 / 12 * AC4 * LOOKUP(AC$23,'Evaporation Rate Reduction'!$A4:$A64,'Evaporation Rate Reduction'!$C4:$C64)</f>
        <v>1207353.0645413685</v>
      </c>
      <c r="AD20" s="2">
        <f xml:space="preserve"> $D20 / 12 * AD4 * LOOKUP(AD$23,'Evaporation Rate Reduction'!$A4:$A64,'Evaporation Rate Reduction'!$C4:$C64)</f>
        <v>1206062.7568215404</v>
      </c>
      <c r="AE20" s="2">
        <f xml:space="preserve"> $D20 / 12 * AE4 * LOOKUP(AE$23,'Evaporation Rate Reduction'!$A4:$A64,'Evaporation Rate Reduction'!$C4:$C64)</f>
        <v>1204744.8784239383</v>
      </c>
      <c r="AF20" s="2">
        <f xml:space="preserve"> $D20 / 12 * AF4 * LOOKUP(AF$23,'Evaporation Rate Reduction'!$A4:$A64,'Evaporation Rate Reduction'!$C4:$C64)</f>
        <v>1203393.915213007</v>
      </c>
      <c r="AG20" s="2">
        <f xml:space="preserve"> $D20 / 12 * AG4 * LOOKUP(AG$23,'Evaporation Rate Reduction'!$A4:$A64,'Evaporation Rate Reduction'!$C4:$C64)</f>
        <v>1202009.867188747</v>
      </c>
      <c r="AH20" s="2">
        <f xml:space="preserve"> $D20 / 12 * AH4 * LOOKUP(AH$23,'Evaporation Rate Reduction'!$A4:$A64,'Evaporation Rate Reduction'!$C4:$C64)</f>
        <v>1202009.867188747</v>
      </c>
      <c r="AI20" s="2">
        <f xml:space="preserve"> $D20 / 12 * AI4 * LOOKUP(AI$23,'Evaporation Rate Reduction'!$A4:$A64,'Evaporation Rate Reduction'!$C4:$C64)</f>
        <v>1200598.2484867128</v>
      </c>
      <c r="AJ20" s="2">
        <f xml:space="preserve"> $D20 / 12 * AJ4 * LOOKUP(AJ$23,'Evaporation Rate Reduction'!$A4:$A64,'Evaporation Rate Reduction'!$C4:$C64)</f>
        <v>1193572.4250541748</v>
      </c>
      <c r="AK20" s="2">
        <f xml:space="preserve"> $D20 / 12 * AK4 * LOOKUP(AK$23,'Evaporation Rate Reduction'!$A4:$A64,'Evaporation Rate Reduction'!$C4:$C64)</f>
        <v>1192090.5172857668</v>
      </c>
      <c r="AL20" s="2">
        <f xml:space="preserve"> $D20 / 12 * AL4 * LOOKUP(AL$23,'Evaporation Rate Reduction'!$A4:$A64,'Evaporation Rate Reduction'!$C4:$C64)</f>
        <v>1192090.5172857668</v>
      </c>
      <c r="AM20" s="2">
        <f xml:space="preserve"> $D20 / 12 * AM4 * LOOKUP(AM$23,'Evaporation Rate Reduction'!$A4:$A64,'Evaporation Rate Reduction'!$C4:$C64)</f>
        <v>1190625.07515923</v>
      </c>
      <c r="AN20" s="2">
        <f xml:space="preserve"> $D20 / 12 * AN4 * LOOKUP(AN$23,'Evaporation Rate Reduction'!$A4:$A64,'Evaporation Rate Reduction'!$C4:$C64)</f>
        <v>1189198.0528637257</v>
      </c>
      <c r="AO20" s="2">
        <f xml:space="preserve"> $D20 / 12 * AO4 * LOOKUP(AO$23,'Evaporation Rate Reduction'!$A4:$A64,'Evaporation Rate Reduction'!$C4:$C64)</f>
        <v>1189198.0528637257</v>
      </c>
      <c r="AP20" s="2">
        <f xml:space="preserve"> $D20 / 12 * AP4 * LOOKUP(AP$23,'Evaporation Rate Reduction'!$A4:$A64,'Evaporation Rate Reduction'!$C4:$C64)</f>
        <v>1187825.9160411258</v>
      </c>
      <c r="AQ20" s="2">
        <f xml:space="preserve"> $D20 / 12 * AQ4 * LOOKUP(AQ$23,'Evaporation Rate Reduction'!$A4:$A64,'Evaporation Rate Reduction'!$C4:$C64)</f>
        <v>1186448.2906712352</v>
      </c>
      <c r="AR20" s="2">
        <f xml:space="preserve"> $D20 / 12 * AR4 * LOOKUP(AR$23,'Evaporation Rate Reduction'!$A4:$A64,'Evaporation Rate Reduction'!$C4:$C64)</f>
        <v>1186448.2906712352</v>
      </c>
      <c r="AS20" s="2">
        <f xml:space="preserve"> $D20 / 12 * AS4 * LOOKUP(AS$23,'Evaporation Rate Reduction'!$A4:$A64,'Evaporation Rate Reduction'!$C4:$C64)</f>
        <v>1185070.6653013448</v>
      </c>
      <c r="AT20" s="2">
        <f xml:space="preserve"> $D20 / 12 * AT4 * LOOKUP(AT$23,'Evaporation Rate Reduction'!$A4:$A64,'Evaporation Rate Reduction'!$C4:$C64)</f>
        <v>1185070.6653013448</v>
      </c>
      <c r="AU20" s="2">
        <f xml:space="preserve"> $D20 / 12 * AU4 * LOOKUP(AU$23,'Evaporation Rate Reduction'!$A4:$A64,'Evaporation Rate Reduction'!$C4:$C64)</f>
        <v>1183704.0170260351</v>
      </c>
      <c r="AV20" s="2">
        <f xml:space="preserve"> $D20 / 12 * AV4 * LOOKUP(AV$23,'Evaporation Rate Reduction'!$A4:$A64,'Evaporation Rate Reduction'!$C4:$C64)</f>
        <v>1182326.3916561448</v>
      </c>
      <c r="AW20" s="2">
        <f xml:space="preserve"> $D20 / 12 * AW4 * LOOKUP(AW$23,'Evaporation Rate Reduction'!$A4:$A64,'Evaporation Rate Reduction'!$C4:$C64)</f>
        <v>1176881.1430472245</v>
      </c>
      <c r="AX20" s="2">
        <f xml:space="preserve"> $D20 / 12 * AX4 * LOOKUP(AX$23,'Evaporation Rate Reduction'!$A4:$A64,'Evaporation Rate Reduction'!$C4:$C64)</f>
        <v>1175504.3991131436</v>
      </c>
      <c r="AY20" s="2">
        <f xml:space="preserve"> $D20 / 12 * AY4 * LOOKUP(AY$23,'Evaporation Rate Reduction'!$A4:$A64,'Evaporation Rate Reduction'!$C4:$C64)</f>
        <v>1175504.3991131436</v>
      </c>
      <c r="AZ20" s="2">
        <f xml:space="preserve"> $D20 / 12 * AZ4 * LOOKUP(AZ$23,'Evaporation Rate Reduction'!$A4:$A64,'Evaporation Rate Reduction'!$C4:$C64)</f>
        <v>1174111.2653703238</v>
      </c>
      <c r="BA20" s="2">
        <f xml:space="preserve"> $D20 / 12 * BA4 * LOOKUP(BA$23,'Evaporation Rate Reduction'!$A4:$A64,'Evaporation Rate Reduction'!$C4:$C64)</f>
        <v>1174111.2653703238</v>
      </c>
      <c r="BB20" s="2">
        <f xml:space="preserve"> $D20 / 12 * BB4 * LOOKUP(BB$23,'Evaporation Rate Reduction'!$A4:$A64,'Evaporation Rate Reduction'!$C4:$C64)</f>
        <v>1172668.9622012866</v>
      </c>
      <c r="BC20" s="2">
        <f xml:space="preserve"> $D20 / 12 * BC4 * LOOKUP(BC$23,'Evaporation Rate Reduction'!$A4:$A64,'Evaporation Rate Reduction'!$C4:$C64)</f>
        <v>1172668.9622012866</v>
      </c>
      <c r="BD20" s="2">
        <f xml:space="preserve"> $D20 / 12 * BD4 * LOOKUP(BD$23,'Evaporation Rate Reduction'!$A4:$A64,'Evaporation Rate Reduction'!$C4:$C64)</f>
        <v>1171243.0488409884</v>
      </c>
      <c r="BE20" s="2">
        <f xml:space="preserve"> $D20 / 12 * BE4 * LOOKUP(BE$23,'Evaporation Rate Reduction'!$A4:$A64,'Evaporation Rate Reduction'!$C4:$C64)</f>
        <v>1171243.0488409884</v>
      </c>
      <c r="BF20" s="2">
        <f xml:space="preserve"> $D20 / 12 * BF4 * LOOKUP(BF$23,'Evaporation Rate Reduction'!$A4:$A64,'Evaporation Rate Reduction'!$C4:$C64)</f>
        <v>1169795.2824023718</v>
      </c>
      <c r="BG20" s="2">
        <f xml:space="preserve"> $D20 / 12 * BG4 * LOOKUP(BG$23,'Evaporation Rate Reduction'!$A4:$A64,'Evaporation Rate Reduction'!$C4:$C64)</f>
        <v>1168331.1261550158</v>
      </c>
      <c r="BH20" s="2">
        <f xml:space="preserve"> $D20 / 12 * BH4 * LOOKUP(BH$23,'Evaporation Rate Reduction'!$A4:$A64,'Evaporation Rate Reduction'!$C4:$C64)</f>
        <v>1168331.1261550158</v>
      </c>
      <c r="BI20" s="2">
        <f xml:space="preserve"> $D20 / 12 * BI4 * LOOKUP(BI$23,'Evaporation Rate Reduction'!$A4:$A64,'Evaporation Rate Reduction'!$C4:$C64)</f>
        <v>1166856.0433685004</v>
      </c>
      <c r="BJ20" s="2">
        <f xml:space="preserve"> $D20 / 12 * BJ4 * LOOKUP(BJ$23,'Evaporation Rate Reduction'!$A4:$A64,'Evaporation Rate Reduction'!$C4:$C64)</f>
        <v>1166856.0433685004</v>
      </c>
      <c r="BK20" s="2">
        <f xml:space="preserve"> $D20 / 12 * BK4 * LOOKUP(BK$23,'Evaporation Rate Reduction'!$A4:$A64,'Evaporation Rate Reduction'!$C4:$C64)</f>
        <v>1160038.3402699246</v>
      </c>
      <c r="BL20" s="2">
        <f xml:space="preserve"> $D20 / 12 * BL4 * LOOKUP(BL$23,'Evaporation Rate Reduction'!$A4:$A64,'Evaporation Rate Reduction'!$C4:$C64)</f>
        <v>1160038.3402699246</v>
      </c>
      <c r="BM20" s="2">
        <f xml:space="preserve"> $D20 / 12 * BM4 * LOOKUP(BM$23,'Evaporation Rate Reduction'!$A4:$A64,'Evaporation Rate Reduction'!$C4:$C64)</f>
        <v>1158510.1779625872</v>
      </c>
      <c r="BN20" s="2">
        <f xml:space="preserve"> $D20 / 12 * BN4 * LOOKUP(BN$23,'Evaporation Rate Reduction'!$A4:$A64,'Evaporation Rate Reduction'!$C4:$C64)</f>
        <v>1158510.1779625872</v>
      </c>
      <c r="BO20" s="2">
        <f xml:space="preserve"> $D20 / 12 * BO4 * LOOKUP(BO$23,'Evaporation Rate Reduction'!$A4:$A64,'Evaporation Rate Reduction'!$C4:$C64)</f>
        <v>1158510.1779625872</v>
      </c>
      <c r="BP20" s="2">
        <f xml:space="preserve"> $D20 / 12 * BP4 * LOOKUP(BP$23,'Evaporation Rate Reduction'!$A4:$A64,'Evaporation Rate Reduction'!$C4:$C64)</f>
        <v>1156960.2624551454</v>
      </c>
      <c r="BQ20" s="2">
        <f xml:space="preserve"> $D20 / 12 * BQ4 * LOOKUP(BQ$23,'Evaporation Rate Reduction'!$A4:$A64,'Evaporation Rate Reduction'!$C4:$C64)</f>
        <v>1156960.2624551454</v>
      </c>
      <c r="BR20" s="2">
        <f xml:space="preserve"> $D20 / 12 * BR4 * LOOKUP(BR$23,'Evaporation Rate Reduction'!$A4:$A64,'Evaporation Rate Reduction'!$C4:$C64)</f>
        <v>1155361.4022474685</v>
      </c>
      <c r="BS20" s="2">
        <f xml:space="preserve"> $D20 / 12 * BS4 * LOOKUP(BS$23,'Evaporation Rate Reduction'!$A4:$A64,'Evaporation Rate Reduction'!$C4:$C64)</f>
        <v>1155361.4022474685</v>
      </c>
      <c r="BT20" s="2">
        <f xml:space="preserve"> $D20 / 12 * BT4 * LOOKUP(BT$23,'Evaporation Rate Reduction'!$A4:$A64,'Evaporation Rate Reduction'!$C4:$C64)</f>
        <v>1153659.2143392954</v>
      </c>
      <c r="BU20" s="2">
        <f xml:space="preserve"> $D20 / 12 * BU4 * LOOKUP(BU$23,'Evaporation Rate Reduction'!$A4:$A64,'Evaporation Rate Reduction'!$C4:$C64)</f>
        <v>1153659.2143392954</v>
      </c>
      <c r="BV20" s="2">
        <f xml:space="preserve"> $D20 / 12 * BV4 * LOOKUP(BV$23,'Evaporation Rate Reduction'!$A4:$A64,'Evaporation Rate Reduction'!$C4:$C64)</f>
        <v>1151880.8902307567</v>
      </c>
      <c r="BW20" s="2">
        <f xml:space="preserve"> $D20 / 12 * BW4 * LOOKUP(BW$23,'Evaporation Rate Reduction'!$A4:$A64,'Evaporation Rate Reduction'!$C4:$C64)</f>
        <v>1151880.8902307567</v>
      </c>
    </row>
    <row r="21" spans="1:75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20" xml:space="preserve"> $D21</f>
        <v>5000</v>
      </c>
      <c r="J21" s="2">
        <f t="shared" si="20"/>
        <v>5000</v>
      </c>
      <c r="K21" s="2">
        <f t="shared" si="20"/>
        <v>5000</v>
      </c>
      <c r="L21" s="2">
        <f t="shared" si="20"/>
        <v>5000</v>
      </c>
      <c r="M21" s="2">
        <f t="shared" si="20"/>
        <v>5000</v>
      </c>
      <c r="N21" s="2">
        <f t="shared" si="20"/>
        <v>5000</v>
      </c>
      <c r="O21" s="2">
        <f t="shared" si="20"/>
        <v>5000</v>
      </c>
      <c r="P21" s="2">
        <f t="shared" si="20"/>
        <v>5000</v>
      </c>
      <c r="Q21" s="2">
        <f t="shared" si="20"/>
        <v>5000</v>
      </c>
      <c r="R21" s="2">
        <f t="shared" si="20"/>
        <v>5000</v>
      </c>
      <c r="S21" s="2">
        <f t="shared" si="20"/>
        <v>5000</v>
      </c>
      <c r="T21" s="2">
        <f t="shared" si="20"/>
        <v>5000</v>
      </c>
      <c r="U21" s="2">
        <f t="shared" si="20"/>
        <v>5000</v>
      </c>
      <c r="V21" s="2">
        <f t="shared" si="20"/>
        <v>5000</v>
      </c>
      <c r="W21" s="2">
        <f t="shared" si="20"/>
        <v>5000</v>
      </c>
      <c r="X21" s="2">
        <f t="shared" si="20"/>
        <v>5000</v>
      </c>
      <c r="Y21" s="2">
        <f t="shared" si="20"/>
        <v>5000</v>
      </c>
      <c r="Z21" s="2">
        <f t="shared" si="20"/>
        <v>5000</v>
      </c>
      <c r="AA21" s="2">
        <f t="shared" si="20"/>
        <v>5000</v>
      </c>
      <c r="AB21" s="2">
        <f t="shared" si="20"/>
        <v>5000</v>
      </c>
      <c r="AC21" s="2">
        <f t="shared" si="20"/>
        <v>5000</v>
      </c>
      <c r="AD21" s="2">
        <f t="shared" si="20"/>
        <v>5000</v>
      </c>
      <c r="AE21" s="2">
        <f t="shared" si="20"/>
        <v>5000</v>
      </c>
      <c r="AF21" s="2">
        <f t="shared" si="20"/>
        <v>5000</v>
      </c>
      <c r="AG21" s="2">
        <f t="shared" si="20"/>
        <v>5000</v>
      </c>
      <c r="AH21" s="2">
        <f t="shared" si="20"/>
        <v>5000</v>
      </c>
      <c r="AI21" s="2">
        <f t="shared" si="20"/>
        <v>5000</v>
      </c>
      <c r="AJ21" s="2">
        <f t="shared" si="20"/>
        <v>5000</v>
      </c>
      <c r="AK21" s="2">
        <f t="shared" si="20"/>
        <v>5000</v>
      </c>
      <c r="AL21" s="2">
        <f t="shared" si="20"/>
        <v>5000</v>
      </c>
      <c r="AM21" s="2">
        <f t="shared" si="20"/>
        <v>5000</v>
      </c>
      <c r="AN21" s="2">
        <f t="shared" si="20"/>
        <v>5000</v>
      </c>
      <c r="AO21" s="2">
        <f t="shared" si="20"/>
        <v>5000</v>
      </c>
      <c r="AP21" s="2">
        <f t="shared" si="20"/>
        <v>5000</v>
      </c>
      <c r="AQ21" s="2">
        <f t="shared" si="20"/>
        <v>5000</v>
      </c>
      <c r="AR21" s="2">
        <f t="shared" si="20"/>
        <v>5000</v>
      </c>
      <c r="AS21" s="2">
        <f t="shared" si="20"/>
        <v>5000</v>
      </c>
      <c r="AT21" s="2">
        <f t="shared" si="20"/>
        <v>5000</v>
      </c>
      <c r="AU21" s="2">
        <f t="shared" si="20"/>
        <v>5000</v>
      </c>
      <c r="AV21" s="2">
        <f t="shared" si="20"/>
        <v>5000</v>
      </c>
      <c r="AW21" s="2">
        <f t="shared" si="20"/>
        <v>5000</v>
      </c>
      <c r="AX21" s="2">
        <f t="shared" si="20"/>
        <v>5000</v>
      </c>
      <c r="AY21" s="2">
        <f t="shared" si="20"/>
        <v>5000</v>
      </c>
      <c r="AZ21" s="2">
        <f t="shared" si="20"/>
        <v>5000</v>
      </c>
      <c r="BA21" s="2">
        <f t="shared" si="20"/>
        <v>5000</v>
      </c>
      <c r="BB21" s="2">
        <f t="shared" si="20"/>
        <v>5000</v>
      </c>
      <c r="BC21" s="2">
        <f t="shared" si="20"/>
        <v>5000</v>
      </c>
      <c r="BD21" s="2">
        <f t="shared" si="20"/>
        <v>5000</v>
      </c>
      <c r="BE21" s="2">
        <f t="shared" si="20"/>
        <v>5000</v>
      </c>
      <c r="BF21" s="2">
        <f t="shared" si="20"/>
        <v>5000</v>
      </c>
      <c r="BG21" s="2">
        <f t="shared" si="20"/>
        <v>5000</v>
      </c>
      <c r="BH21" s="2">
        <f t="shared" si="20"/>
        <v>5000</v>
      </c>
      <c r="BI21" s="2">
        <f t="shared" si="20"/>
        <v>5000</v>
      </c>
      <c r="BJ21" s="2">
        <f t="shared" si="20"/>
        <v>5000</v>
      </c>
      <c r="BK21" s="2">
        <f t="shared" si="20"/>
        <v>5000</v>
      </c>
      <c r="BL21" s="2">
        <f t="shared" si="20"/>
        <v>5000</v>
      </c>
      <c r="BM21" s="2">
        <f t="shared" si="20"/>
        <v>5000</v>
      </c>
      <c r="BN21" s="2">
        <f t="shared" si="20"/>
        <v>5000</v>
      </c>
      <c r="BO21" s="2">
        <f t="shared" si="20"/>
        <v>5000</v>
      </c>
      <c r="BP21" s="2">
        <f t="shared" si="20"/>
        <v>5000</v>
      </c>
      <c r="BQ21" s="2">
        <f t="shared" si="20"/>
        <v>5000</v>
      </c>
      <c r="BR21" s="2">
        <f t="shared" si="20"/>
        <v>5000</v>
      </c>
      <c r="BS21" s="2">
        <f t="shared" si="20"/>
        <v>5000</v>
      </c>
      <c r="BT21" s="2">
        <f t="shared" si="20"/>
        <v>5000</v>
      </c>
      <c r="BU21" s="2">
        <f t="shared" ref="BU21:BW21" si="21" xml:space="preserve"> $D21</f>
        <v>5000</v>
      </c>
      <c r="BV21" s="2">
        <f t="shared" si="21"/>
        <v>5000</v>
      </c>
      <c r="BW21" s="2">
        <f t="shared" si="21"/>
        <v>5000</v>
      </c>
    </row>
    <row r="22" spans="1:75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421003450.82205206</v>
      </c>
      <c r="J22" s="2">
        <f t="shared" ref="J22:BU22" si="22" xml:space="preserve"> I22 + I24</f>
        <v>423010667.07267344</v>
      </c>
      <c r="K22" s="2">
        <f t="shared" si="22"/>
        <v>424999351.33334333</v>
      </c>
      <c r="L22" s="2">
        <f t="shared" si="22"/>
        <v>426967095.27524841</v>
      </c>
      <c r="M22" s="2">
        <f t="shared" si="22"/>
        <v>428920673.932787</v>
      </c>
      <c r="N22" s="2">
        <f t="shared" si="22"/>
        <v>430842562.94446564</v>
      </c>
      <c r="O22" s="2">
        <f t="shared" si="22"/>
        <v>432757790.47526497</v>
      </c>
      <c r="P22" s="2">
        <f t="shared" si="22"/>
        <v>434655775.67127585</v>
      </c>
      <c r="Q22" s="2">
        <f t="shared" si="22"/>
        <v>436536903.31953144</v>
      </c>
      <c r="R22" s="2">
        <f t="shared" si="22"/>
        <v>438401306.09206736</v>
      </c>
      <c r="S22" s="2">
        <f t="shared" si="22"/>
        <v>440249058.80914009</v>
      </c>
      <c r="T22" s="2">
        <f t="shared" si="22"/>
        <v>442080236.08297509</v>
      </c>
      <c r="U22" s="2">
        <f t="shared" si="22"/>
        <v>443894973.36503166</v>
      </c>
      <c r="V22" s="2">
        <f t="shared" si="22"/>
        <v>445693347.12361008</v>
      </c>
      <c r="W22" s="2">
        <f t="shared" si="22"/>
        <v>447531478.16817194</v>
      </c>
      <c r="X22" s="2">
        <f t="shared" si="22"/>
        <v>449353084.17136425</v>
      </c>
      <c r="Y22" s="2">
        <f t="shared" si="22"/>
        <v>451158176.78190088</v>
      </c>
      <c r="Z22" s="2">
        <f t="shared" si="22"/>
        <v>452946908.19788319</v>
      </c>
      <c r="AA22" s="2">
        <f t="shared" si="22"/>
        <v>454719715.29113978</v>
      </c>
      <c r="AB22" s="2">
        <f t="shared" si="22"/>
        <v>456476686.84895527</v>
      </c>
      <c r="AC22" s="2">
        <f t="shared" si="22"/>
        <v>458217912.4566229</v>
      </c>
      <c r="AD22" s="2">
        <f t="shared" si="22"/>
        <v>459943482.88107622</v>
      </c>
      <c r="AE22" s="2">
        <f t="shared" si="22"/>
        <v>461653490.12330008</v>
      </c>
      <c r="AF22" s="2">
        <f t="shared" si="22"/>
        <v>463348026.76943475</v>
      </c>
      <c r="AG22" s="2">
        <f t="shared" si="22"/>
        <v>465027187.08012462</v>
      </c>
      <c r="AH22" s="2">
        <f t="shared" si="22"/>
        <v>466691067.41133624</v>
      </c>
      <c r="AI22" s="2">
        <f t="shared" si="22"/>
        <v>468339766.28858745</v>
      </c>
      <c r="AJ22" s="2">
        <f t="shared" si="22"/>
        <v>469973290.73236972</v>
      </c>
      <c r="AK22" s="2">
        <f t="shared" si="22"/>
        <v>471591739.9669978</v>
      </c>
      <c r="AL22" s="2">
        <f t="shared" si="22"/>
        <v>473195602.66214401</v>
      </c>
      <c r="AM22" s="2">
        <f t="shared" si="22"/>
        <v>474784987.53673154</v>
      </c>
      <c r="AN22" s="2">
        <f t="shared" si="22"/>
        <v>476359901.98841608</v>
      </c>
      <c r="AO22" s="2">
        <f t="shared" si="22"/>
        <v>477920452.7920078</v>
      </c>
      <c r="AP22" s="2">
        <f t="shared" si="22"/>
        <v>479466744.12912995</v>
      </c>
      <c r="AQ22" s="2">
        <f t="shared" si="22"/>
        <v>481056687.28391302</v>
      </c>
      <c r="AR22" s="2">
        <f t="shared" si="22"/>
        <v>482632072.58928406</v>
      </c>
      <c r="AS22" s="2">
        <f t="shared" si="22"/>
        <v>484193002.03883231</v>
      </c>
      <c r="AT22" s="2">
        <f t="shared" si="22"/>
        <v>485739478.72244924</v>
      </c>
      <c r="AU22" s="2">
        <f t="shared" si="22"/>
        <v>487271603.633488</v>
      </c>
      <c r="AV22" s="2">
        <f t="shared" si="22"/>
        <v>488789377.2437768</v>
      </c>
      <c r="AW22" s="2">
        <f t="shared" si="22"/>
        <v>490292898.73319954</v>
      </c>
      <c r="AX22" s="2">
        <f t="shared" si="22"/>
        <v>491782268.10630578</v>
      </c>
      <c r="AY22" s="2">
        <f t="shared" si="22"/>
        <v>493257901.04755372</v>
      </c>
      <c r="AZ22" s="2">
        <f t="shared" si="22"/>
        <v>494719900.08687884</v>
      </c>
      <c r="BA22" s="2">
        <f t="shared" si="22"/>
        <v>496168263.53723717</v>
      </c>
      <c r="BB22" s="2">
        <f t="shared" si="22"/>
        <v>497603094.28702772</v>
      </c>
      <c r="BC22" s="2">
        <f t="shared" si="22"/>
        <v>499024388.38997364</v>
      </c>
      <c r="BD22" s="2">
        <f t="shared" si="22"/>
        <v>500432251.6668753</v>
      </c>
      <c r="BE22" s="2">
        <f t="shared" si="22"/>
        <v>501826677.88847494</v>
      </c>
      <c r="BF22" s="2">
        <f t="shared" si="22"/>
        <v>503207770.81343925</v>
      </c>
      <c r="BG22" s="2">
        <f t="shared" si="22"/>
        <v>504575521.86678201</v>
      </c>
      <c r="BH22" s="2">
        <f t="shared" si="22"/>
        <v>505930035.73739636</v>
      </c>
      <c r="BI22" s="2">
        <f t="shared" si="22"/>
        <v>507271418.49804497</v>
      </c>
      <c r="BJ22" s="2">
        <f t="shared" si="22"/>
        <v>508599658.48444623</v>
      </c>
      <c r="BK22" s="2">
        <f t="shared" si="22"/>
        <v>509973145.23099965</v>
      </c>
      <c r="BL22" s="2">
        <f t="shared" si="22"/>
        <v>511333173.60886711</v>
      </c>
      <c r="BM22" s="2">
        <f t="shared" si="22"/>
        <v>512680303.06764871</v>
      </c>
      <c r="BN22" s="2">
        <f t="shared" si="22"/>
        <v>514014522.56314939</v>
      </c>
      <c r="BO22" s="2">
        <f t="shared" si="22"/>
        <v>515335946.58064467</v>
      </c>
      <c r="BP22" s="2">
        <f t="shared" si="22"/>
        <v>516644562.06845057</v>
      </c>
      <c r="BQ22" s="2">
        <f t="shared" si="22"/>
        <v>517940354.59270281</v>
      </c>
      <c r="BR22" s="2">
        <f t="shared" si="22"/>
        <v>519223439.24170613</v>
      </c>
      <c r="BS22" s="2">
        <f t="shared" si="22"/>
        <v>520493799.45920318</v>
      </c>
      <c r="BT22" s="2">
        <f t="shared" si="22"/>
        <v>521751553.97779417</v>
      </c>
      <c r="BU22" s="2">
        <f t="shared" si="22"/>
        <v>522996684.10556805</v>
      </c>
      <c r="BV22" s="2">
        <f t="shared" ref="BV22:BW22" si="23" xml:space="preserve"> BU22 + BU24</f>
        <v>524229317.07368535</v>
      </c>
      <c r="BW22" s="2">
        <f t="shared" si="23"/>
        <v>525449432.07789546</v>
      </c>
    </row>
    <row r="23" spans="1:75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51847.344382610674</v>
      </c>
      <c r="J23" s="2">
        <f t="shared" ref="J23:BU23" si="24" xml:space="preserve"> J22 / (J5 * 0.0012334892384681)</f>
        <v>52415.554494996592</v>
      </c>
      <c r="K23" s="2">
        <f t="shared" si="24"/>
        <v>52980.548053381601</v>
      </c>
      <c r="L23" s="2">
        <f t="shared" si="24"/>
        <v>53556.233798341753</v>
      </c>
      <c r="M23" s="2">
        <f t="shared" si="24"/>
        <v>54119.967980341222</v>
      </c>
      <c r="N23" s="2">
        <f t="shared" si="24"/>
        <v>54708.420500109743</v>
      </c>
      <c r="O23" s="2">
        <f t="shared" si="24"/>
        <v>55269.12283815605</v>
      </c>
      <c r="P23" s="2">
        <f t="shared" si="24"/>
        <v>55781.97281023785</v>
      </c>
      <c r="Q23" s="2">
        <f t="shared" si="24"/>
        <v>56287.524333991998</v>
      </c>
      <c r="R23" s="2">
        <f t="shared" si="24"/>
        <v>56795.045732624239</v>
      </c>
      <c r="S23" s="2">
        <f t="shared" si="24"/>
        <v>57304.507652919907</v>
      </c>
      <c r="T23" s="2">
        <f t="shared" si="24"/>
        <v>57805.982611849278</v>
      </c>
      <c r="U23" s="2">
        <f t="shared" si="24"/>
        <v>58308.920032984264</v>
      </c>
      <c r="V23" s="2">
        <f t="shared" si="24"/>
        <v>58813.273002709066</v>
      </c>
      <c r="W23" s="2">
        <f t="shared" si="24"/>
        <v>59314.875064980522</v>
      </c>
      <c r="X23" s="2">
        <f t="shared" si="24"/>
        <v>59828.521253615218</v>
      </c>
      <c r="Y23" s="2">
        <f t="shared" si="24"/>
        <v>60331.412835317453</v>
      </c>
      <c r="Z23" s="2">
        <f t="shared" si="24"/>
        <v>60777.264013917011</v>
      </c>
      <c r="AA23" s="2">
        <f t="shared" si="24"/>
        <v>61222.145454596444</v>
      </c>
      <c r="AB23" s="2">
        <f t="shared" si="24"/>
        <v>61665.852907098211</v>
      </c>
      <c r="AC23" s="2">
        <f t="shared" si="24"/>
        <v>62108.119245646165</v>
      </c>
      <c r="AD23" s="2">
        <f t="shared" si="24"/>
        <v>62548.667850163663</v>
      </c>
      <c r="AE23" s="2">
        <f t="shared" si="24"/>
        <v>62987.326273191895</v>
      </c>
      <c r="AF23" s="2">
        <f t="shared" si="24"/>
        <v>63423.744945066734</v>
      </c>
      <c r="AG23" s="2">
        <f t="shared" si="24"/>
        <v>63857.504652152908</v>
      </c>
      <c r="AH23" s="2">
        <f t="shared" si="24"/>
        <v>64288.172378551048</v>
      </c>
      <c r="AI23" s="2">
        <f t="shared" si="24"/>
        <v>64730.501831186491</v>
      </c>
      <c r="AJ23" s="2">
        <f t="shared" si="24"/>
        <v>65169.537009326712</v>
      </c>
      <c r="AK23" s="2">
        <f t="shared" si="24"/>
        <v>65542.048934267194</v>
      </c>
      <c r="AL23" s="2">
        <f t="shared" si="24"/>
        <v>65909.231438086354</v>
      </c>
      <c r="AM23" s="2">
        <f t="shared" si="24"/>
        <v>66287.421255009758</v>
      </c>
      <c r="AN23" s="2">
        <f t="shared" si="24"/>
        <v>66660.498970401532</v>
      </c>
      <c r="AO23" s="2">
        <f t="shared" si="24"/>
        <v>67028.795022176302</v>
      </c>
      <c r="AP23" s="2">
        <f t="shared" si="24"/>
        <v>67408.429269338012</v>
      </c>
      <c r="AQ23" s="2">
        <f t="shared" si="24"/>
        <v>67792.123859581872</v>
      </c>
      <c r="AR23" s="2">
        <f t="shared" si="24"/>
        <v>68171.555295915939</v>
      </c>
      <c r="AS23" s="2">
        <f t="shared" si="24"/>
        <v>68562.673994138255</v>
      </c>
      <c r="AT23" s="2">
        <f t="shared" si="24"/>
        <v>68949.603118673404</v>
      </c>
      <c r="AU23" s="2">
        <f t="shared" si="24"/>
        <v>69348.556245824686</v>
      </c>
      <c r="AV23" s="2">
        <f t="shared" si="24"/>
        <v>69743.528289200534</v>
      </c>
      <c r="AW23" s="2">
        <f t="shared" si="24"/>
        <v>70134.30191393687</v>
      </c>
      <c r="AX23" s="2">
        <f t="shared" si="24"/>
        <v>70469.607936252069</v>
      </c>
      <c r="AY23" s="2">
        <f t="shared" si="24"/>
        <v>70799.871273326557</v>
      </c>
      <c r="AZ23" s="2">
        <f t="shared" si="24"/>
        <v>71141.903393099128</v>
      </c>
      <c r="BA23" s="2">
        <f t="shared" si="24"/>
        <v>71478.749681424408</v>
      </c>
      <c r="BB23" s="2">
        <f t="shared" si="24"/>
        <v>71827.645741652668</v>
      </c>
      <c r="BC23" s="2">
        <f t="shared" si="24"/>
        <v>72170.797084265272</v>
      </c>
      <c r="BD23" s="2">
        <f t="shared" si="24"/>
        <v>72526.28247095448</v>
      </c>
      <c r="BE23" s="2">
        <f t="shared" si="24"/>
        <v>72876.273528536127</v>
      </c>
      <c r="BF23" s="2">
        <f t="shared" si="24"/>
        <v>73238.896739894932</v>
      </c>
      <c r="BG23" s="2">
        <f t="shared" si="24"/>
        <v>73595.794540836912</v>
      </c>
      <c r="BH23" s="2">
        <f t="shared" si="24"/>
        <v>73946.654281395255</v>
      </c>
      <c r="BI23" s="2">
        <f t="shared" si="24"/>
        <v>74310.476608245677</v>
      </c>
      <c r="BJ23" s="2">
        <f t="shared" si="24"/>
        <v>74668.154911011472</v>
      </c>
      <c r="BK23" s="2">
        <f t="shared" si="24"/>
        <v>75047.680198351809</v>
      </c>
      <c r="BL23" s="2">
        <f t="shared" si="24"/>
        <v>75347.842639596813</v>
      </c>
      <c r="BM23" s="2">
        <f t="shared" si="24"/>
        <v>75660.671356623687</v>
      </c>
      <c r="BN23" s="2">
        <f t="shared" si="24"/>
        <v>75965.822103711878</v>
      </c>
      <c r="BO23" s="2">
        <f t="shared" si="24"/>
        <v>76283.877409207314</v>
      </c>
      <c r="BP23" s="2">
        <f t="shared" si="24"/>
        <v>76615.072386475469</v>
      </c>
      <c r="BQ23" s="2">
        <f t="shared" si="24"/>
        <v>76938.418264984444</v>
      </c>
      <c r="BR23" s="2">
        <f t="shared" si="24"/>
        <v>77275.163078169629</v>
      </c>
      <c r="BS23" s="2">
        <f t="shared" si="24"/>
        <v>77603.384824479086</v>
      </c>
      <c r="BT23" s="2">
        <f t="shared" si="24"/>
        <v>77945.265635288291</v>
      </c>
      <c r="BU23" s="2">
        <f t="shared" si="24"/>
        <v>78277.161060514802</v>
      </c>
      <c r="BV23" s="2">
        <f t="shared" ref="BV23:BW23" si="25" xml:space="preserve"> BV22 / (BV5 * 0.0012334892384681)</f>
        <v>78622.966535072468</v>
      </c>
      <c r="BW23" s="2">
        <f t="shared" si="25"/>
        <v>78957.657179527014</v>
      </c>
    </row>
    <row r="24" spans="1:75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4323642.0379116386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1979327.5296600433</v>
      </c>
      <c r="I24" s="2">
        <f t="shared" ref="I24:BT24" si="26" xml:space="preserve"> (I13*I27*0.0012334892384681 + I14*I25*0.0012334892384681 + I16*I26*0.0012334892384681 + I17*I28*0.0012334892384681 + I18*I30*0.0012334892384681) - (I19*I29*0.0012334892384681 + I21*I31*0.0012334892384681) -I32</f>
        <v>2007216.2506214064</v>
      </c>
      <c r="J24" s="2">
        <f t="shared" si="26"/>
        <v>1988684.2606699034</v>
      </c>
      <c r="K24" s="2">
        <f t="shared" si="26"/>
        <v>1967743.941905071</v>
      </c>
      <c r="L24" s="2">
        <f t="shared" si="26"/>
        <v>1953578.657538577</v>
      </c>
      <c r="M24" s="2">
        <f t="shared" si="26"/>
        <v>1921889.0116786403</v>
      </c>
      <c r="N24" s="2">
        <f t="shared" si="26"/>
        <v>1915227.5307993433</v>
      </c>
      <c r="O24" s="2">
        <f t="shared" si="26"/>
        <v>1897985.1960108769</v>
      </c>
      <c r="P24" s="2">
        <f t="shared" si="26"/>
        <v>1881127.6482555727</v>
      </c>
      <c r="Q24" s="2">
        <f t="shared" si="26"/>
        <v>1864402.7725359448</v>
      </c>
      <c r="R24" s="2">
        <f t="shared" si="26"/>
        <v>1847752.7170727425</v>
      </c>
      <c r="S24" s="2">
        <f t="shared" si="26"/>
        <v>1831177.2738350052</v>
      </c>
      <c r="T24" s="2">
        <f t="shared" si="26"/>
        <v>1814737.2820565705</v>
      </c>
      <c r="U24" s="2">
        <f t="shared" si="26"/>
        <v>1798373.758578422</v>
      </c>
      <c r="V24" s="2">
        <f t="shared" si="26"/>
        <v>1838131.0445618434</v>
      </c>
      <c r="W24" s="2">
        <f t="shared" si="26"/>
        <v>1821606.0031923051</v>
      </c>
      <c r="X24" s="2">
        <f t="shared" si="26"/>
        <v>1805092.6105366102</v>
      </c>
      <c r="Y24" s="2">
        <f t="shared" si="26"/>
        <v>1788731.4159822999</v>
      </c>
      <c r="Z24" s="2">
        <f t="shared" si="26"/>
        <v>1772807.0932565979</v>
      </c>
      <c r="AA24" s="2">
        <f t="shared" si="26"/>
        <v>1756971.5578155122</v>
      </c>
      <c r="AB24" s="2">
        <f t="shared" si="26"/>
        <v>1741225.6076676366</v>
      </c>
      <c r="AC24" s="2">
        <f t="shared" si="26"/>
        <v>1725570.4244532986</v>
      </c>
      <c r="AD24" s="2">
        <f t="shared" si="26"/>
        <v>1710007.2422238789</v>
      </c>
      <c r="AE24" s="2">
        <f t="shared" si="26"/>
        <v>1694536.6461346815</v>
      </c>
      <c r="AF24" s="2">
        <f t="shared" si="26"/>
        <v>1679160.3106898703</v>
      </c>
      <c r="AG24" s="2">
        <f t="shared" si="26"/>
        <v>1663880.3312116335</v>
      </c>
      <c r="AH24" s="2">
        <f t="shared" si="26"/>
        <v>1648698.8772512055</v>
      </c>
      <c r="AI24" s="2">
        <f t="shared" si="26"/>
        <v>1633524.4437822928</v>
      </c>
      <c r="AJ24" s="2">
        <f t="shared" si="26"/>
        <v>1618449.2346281102</v>
      </c>
      <c r="AK24" s="2">
        <f t="shared" si="26"/>
        <v>1603862.6951461788</v>
      </c>
      <c r="AL24" s="2">
        <f t="shared" si="26"/>
        <v>1589384.874587555</v>
      </c>
      <c r="AM24" s="2">
        <f t="shared" si="26"/>
        <v>1574914.4516845434</v>
      </c>
      <c r="AN24" s="2">
        <f t="shared" si="26"/>
        <v>1560550.8035917543</v>
      </c>
      <c r="AO24" s="2">
        <f t="shared" si="26"/>
        <v>1546291.3371221158</v>
      </c>
      <c r="AP24" s="2">
        <f t="shared" si="26"/>
        <v>1589943.1547830943</v>
      </c>
      <c r="AQ24" s="2">
        <f t="shared" si="26"/>
        <v>1575385.3053710335</v>
      </c>
      <c r="AR24" s="2">
        <f t="shared" si="26"/>
        <v>1560929.449548264</v>
      </c>
      <c r="AS24" s="2">
        <f t="shared" si="26"/>
        <v>1546476.6836169423</v>
      </c>
      <c r="AT24" s="2">
        <f t="shared" si="26"/>
        <v>1532124.9110387466</v>
      </c>
      <c r="AU24" s="2">
        <f t="shared" si="26"/>
        <v>1517773.6102888072</v>
      </c>
      <c r="AV24" s="2">
        <f t="shared" si="26"/>
        <v>1503521.489422739</v>
      </c>
      <c r="AW24" s="2">
        <f t="shared" si="26"/>
        <v>1489369.3731062259</v>
      </c>
      <c r="AX24" s="2">
        <f t="shared" si="26"/>
        <v>1475632.9412479107</v>
      </c>
      <c r="AY24" s="2">
        <f t="shared" si="26"/>
        <v>1461999.0393251441</v>
      </c>
      <c r="AZ24" s="2">
        <f t="shared" si="26"/>
        <v>1448363.4503583377</v>
      </c>
      <c r="BA24" s="2">
        <f t="shared" si="26"/>
        <v>1434830.7497905712</v>
      </c>
      <c r="BB24" s="2">
        <f t="shared" si="26"/>
        <v>1421294.1029459154</v>
      </c>
      <c r="BC24" s="2">
        <f t="shared" si="26"/>
        <v>1407863.2769016372</v>
      </c>
      <c r="BD24" s="2">
        <f t="shared" si="26"/>
        <v>1394426.2215996124</v>
      </c>
      <c r="BE24" s="2">
        <f t="shared" si="26"/>
        <v>1381092.9249642924</v>
      </c>
      <c r="BF24" s="2">
        <f t="shared" si="26"/>
        <v>1367751.0533427619</v>
      </c>
      <c r="BG24" s="2">
        <f t="shared" si="26"/>
        <v>1354513.8706143377</v>
      </c>
      <c r="BH24" s="2">
        <f t="shared" si="26"/>
        <v>1341382.7606486245</v>
      </c>
      <c r="BI24" s="2">
        <f t="shared" si="26"/>
        <v>1328239.9864012622</v>
      </c>
      <c r="BJ24" s="2">
        <f t="shared" si="26"/>
        <v>1373486.7465534145</v>
      </c>
      <c r="BK24" s="2">
        <f t="shared" si="26"/>
        <v>1360028.37786745</v>
      </c>
      <c r="BL24" s="2">
        <f t="shared" si="26"/>
        <v>1347129.4587816163</v>
      </c>
      <c r="BM24" s="2">
        <f t="shared" si="26"/>
        <v>1334219.4955006875</v>
      </c>
      <c r="BN24" s="2">
        <f t="shared" si="26"/>
        <v>1321424.017495282</v>
      </c>
      <c r="BO24" s="2">
        <f t="shared" si="26"/>
        <v>1308615.4878058927</v>
      </c>
      <c r="BP24" s="2">
        <f t="shared" si="26"/>
        <v>1295792.5242522447</v>
      </c>
      <c r="BQ24" s="2">
        <f t="shared" si="26"/>
        <v>1283084.6490033311</v>
      </c>
      <c r="BR24" s="2">
        <f t="shared" si="26"/>
        <v>1270360.2174970619</v>
      </c>
      <c r="BS24" s="2">
        <f t="shared" si="26"/>
        <v>1257754.5185909751</v>
      </c>
      <c r="BT24" s="2">
        <f t="shared" si="26"/>
        <v>1245130.12777386</v>
      </c>
      <c r="BU24" s="2">
        <f t="shared" ref="BU24:BW24" si="27" xml:space="preserve"> (BU13*BU27*0.0012334892384681 + BU14*BU25*0.0012334892384681 + BU16*BU26*0.0012334892384681 + BU17*BU28*0.0012334892384681 + BU18*BU30*0.0012334892384681) - (BU19*BU29*0.0012334892384681 + BU21*BU31*0.0012334892384681) -BU32</f>
        <v>1232632.9681172846</v>
      </c>
      <c r="BV24" s="2">
        <f t="shared" si="27"/>
        <v>1220115.0042101396</v>
      </c>
      <c r="BW24" s="2">
        <f t="shared" si="27"/>
        <v>1207730.6838319115</v>
      </c>
    </row>
    <row r="25" spans="1:75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3101</v>
      </c>
      <c r="I25" s="2">
        <f>IF(I$14&gt;'Salton Sea Accounting Model'!$F$3,LOOKUP(I$14,'Salton Sea Accounting Model'!$F3:$F31,'Salton Sea Accounting Model'!$H3:$H31),'Salton Sea Accounting Model'!$H$3)</f>
        <v>3101</v>
      </c>
      <c r="J25" s="2">
        <f>IF(J$14&gt;'Salton Sea Accounting Model'!$F$3,LOOKUP(J$14,'Salton Sea Accounting Model'!$F3:$F31,'Salton Sea Accounting Model'!$H3:$H31),'Salton Sea Accounting Model'!$H$3)</f>
        <v>3101</v>
      </c>
      <c r="K25" s="2">
        <f>IF(K$14&gt;'Salton Sea Accounting Model'!$F$3,LOOKUP(K$14,'Salton Sea Accounting Model'!$F3:$F31,'Salton Sea Accounting Model'!$H3:$H31),'Salton Sea Accounting Model'!$H$3)</f>
        <v>3101</v>
      </c>
      <c r="L25" s="2">
        <f>IF(L$14&gt;'Salton Sea Accounting Model'!$F$3,LOOKUP(L$14,'Salton Sea Accounting Model'!$F3:$F31,'Salton Sea Accounting Model'!$H3:$H31),'Salton Sea Accounting Model'!$H$3)</f>
        <v>3101</v>
      </c>
      <c r="M25" s="2">
        <f>IF(M$14&gt;'Salton Sea Accounting Model'!$F$3,LOOKUP(M$14,'Salton Sea Accounting Model'!$F3:$F31,'Salton Sea Accounting Model'!$H3:$H31),'Salton Sea Accounting Model'!$H$3)</f>
        <v>3101</v>
      </c>
      <c r="N25" s="2">
        <f>IF(N$14&gt;'Salton Sea Accounting Model'!$F$3,LOOKUP(N$14,'Salton Sea Accounting Model'!$F3:$F31,'Salton Sea Accounting Model'!$H3:$H31),'Salton Sea Accounting Model'!$H$3)</f>
        <v>3101</v>
      </c>
      <c r="O25" s="2">
        <f>IF(O$14&gt;'Salton Sea Accounting Model'!$F$3,LOOKUP(O$14,'Salton Sea Accounting Model'!$F3:$F31,'Salton Sea Accounting Model'!$H3:$H31),'Salton Sea Accounting Model'!$H$3)</f>
        <v>3101</v>
      </c>
      <c r="P25" s="2">
        <f>IF(P$14&gt;'Salton Sea Accounting Model'!$F$3,LOOKUP(P$14,'Salton Sea Accounting Model'!$F3:$F31,'Salton Sea Accounting Model'!$H3:$H31),'Salton Sea Accounting Model'!$H$3)</f>
        <v>3101</v>
      </c>
      <c r="Q25" s="2">
        <f>IF(Q$14&gt;'Salton Sea Accounting Model'!$F$3,LOOKUP(Q$14,'Salton Sea Accounting Model'!$F3:$F31,'Salton Sea Accounting Model'!$H3:$H31),'Salton Sea Accounting Model'!$H$3)</f>
        <v>3101</v>
      </c>
      <c r="R25" s="2">
        <f>IF(R$14&gt;'Salton Sea Accounting Model'!$F$3,LOOKUP(R$14,'Salton Sea Accounting Model'!$F3:$F31,'Salton Sea Accounting Model'!$H3:$H31),'Salton Sea Accounting Model'!$H$3)</f>
        <v>3101</v>
      </c>
      <c r="S25" s="2">
        <f>IF(S$14&gt;'Salton Sea Accounting Model'!$F$3,LOOKUP(S$14,'Salton Sea Accounting Model'!$F3:$F31,'Salton Sea Accounting Model'!$H3:$H31),'Salton Sea Accounting Model'!$H$3)</f>
        <v>3101</v>
      </c>
      <c r="T25" s="2">
        <f>IF(T$14&gt;'Salton Sea Accounting Model'!$F$3,LOOKUP(T$14,'Salton Sea Accounting Model'!$F3:$F31,'Salton Sea Accounting Model'!$H3:$H31),'Salton Sea Accounting Model'!$H$3)</f>
        <v>3101</v>
      </c>
      <c r="U25" s="2">
        <f>IF(U$14&gt;'Salton Sea Accounting Model'!$F$3,LOOKUP(U$14,'Salton Sea Accounting Model'!$F3:$F31,'Salton Sea Accounting Model'!$H3:$H31),'Salton Sea Accounting Model'!$H$3)</f>
        <v>3101</v>
      </c>
      <c r="V25" s="2">
        <f>IF(V$14&gt;'Salton Sea Accounting Model'!$F$3,LOOKUP(V$14,'Salton Sea Accounting Model'!$F3:$F31,'Salton Sea Accounting Model'!$H3:$H31),'Salton Sea Accounting Model'!$H$3)</f>
        <v>3140</v>
      </c>
      <c r="W25" s="2">
        <f>IF(W$14&gt;'Salton Sea Accounting Model'!$F$3,LOOKUP(W$14,'Salton Sea Accounting Model'!$F3:$F31,'Salton Sea Accounting Model'!$H3:$H31),'Salton Sea Accounting Model'!$H$3)</f>
        <v>3140</v>
      </c>
      <c r="X25" s="2">
        <f>IF(X$14&gt;'Salton Sea Accounting Model'!$F$3,LOOKUP(X$14,'Salton Sea Accounting Model'!$F3:$F31,'Salton Sea Accounting Model'!$H3:$H31),'Salton Sea Accounting Model'!$H$3)</f>
        <v>3140</v>
      </c>
      <c r="Y25" s="2">
        <f>IF(Y$14&gt;'Salton Sea Accounting Model'!$F$3,LOOKUP(Y$14,'Salton Sea Accounting Model'!$F3:$F31,'Salton Sea Accounting Model'!$H3:$H31),'Salton Sea Accounting Model'!$H$3)</f>
        <v>3140</v>
      </c>
      <c r="Z25" s="2">
        <f>IF(Z$14&gt;'Salton Sea Accounting Model'!$F$3,LOOKUP(Z$14,'Salton Sea Accounting Model'!$F3:$F31,'Salton Sea Accounting Model'!$H3:$H31),'Salton Sea Accounting Model'!$H$3)</f>
        <v>3140</v>
      </c>
      <c r="AA25" s="2">
        <f>IF(AA$14&gt;'Salton Sea Accounting Model'!$F$3,LOOKUP(AA$14,'Salton Sea Accounting Model'!$F3:$F31,'Salton Sea Accounting Model'!$H3:$H31),'Salton Sea Accounting Model'!$H$3)</f>
        <v>3140</v>
      </c>
      <c r="AB25" s="2">
        <f>IF(AB$14&gt;'Salton Sea Accounting Model'!$F$3,LOOKUP(AB$14,'Salton Sea Accounting Model'!$F3:$F31,'Salton Sea Accounting Model'!$H3:$H31),'Salton Sea Accounting Model'!$H$3)</f>
        <v>3140</v>
      </c>
      <c r="AC25" s="2">
        <f>IF(AC$14&gt;'Salton Sea Accounting Model'!$F$3,LOOKUP(AC$14,'Salton Sea Accounting Model'!$F3:$F31,'Salton Sea Accounting Model'!$H3:$H31),'Salton Sea Accounting Model'!$H$3)</f>
        <v>3140</v>
      </c>
      <c r="AD25" s="2">
        <f>IF(AD$14&gt;'Salton Sea Accounting Model'!$F$3,LOOKUP(AD$14,'Salton Sea Accounting Model'!$F3:$F31,'Salton Sea Accounting Model'!$H3:$H31),'Salton Sea Accounting Model'!$H$3)</f>
        <v>3140</v>
      </c>
      <c r="AE25" s="2">
        <f>IF(AE$14&gt;'Salton Sea Accounting Model'!$F$3,LOOKUP(AE$14,'Salton Sea Accounting Model'!$F3:$F31,'Salton Sea Accounting Model'!$H3:$H31),'Salton Sea Accounting Model'!$H$3)</f>
        <v>3140</v>
      </c>
      <c r="AF25" s="2">
        <f>IF(AF$14&gt;'Salton Sea Accounting Model'!$F$3,LOOKUP(AF$14,'Salton Sea Accounting Model'!$F3:$F31,'Salton Sea Accounting Model'!$H3:$H31),'Salton Sea Accounting Model'!$H$3)</f>
        <v>3140</v>
      </c>
      <c r="AG25" s="2">
        <f>IF(AG$14&gt;'Salton Sea Accounting Model'!$F$3,LOOKUP(AG$14,'Salton Sea Accounting Model'!$F3:$F31,'Salton Sea Accounting Model'!$H3:$H31),'Salton Sea Accounting Model'!$H$3)</f>
        <v>3140</v>
      </c>
      <c r="AH25" s="2">
        <f>IF(AH$14&gt;'Salton Sea Accounting Model'!$F$3,LOOKUP(AH$14,'Salton Sea Accounting Model'!$F3:$F31,'Salton Sea Accounting Model'!$H3:$H31),'Salton Sea Accounting Model'!$H$3)</f>
        <v>3140</v>
      </c>
      <c r="AI25" s="2">
        <f>IF(AI$14&gt;'Salton Sea Accounting Model'!$F$3,LOOKUP(AI$14,'Salton Sea Accounting Model'!$F3:$F31,'Salton Sea Accounting Model'!$H3:$H31),'Salton Sea Accounting Model'!$H$3)</f>
        <v>3140</v>
      </c>
      <c r="AJ25" s="2">
        <f>IF(AJ$14&gt;'Salton Sea Accounting Model'!$F$3,LOOKUP(AJ$14,'Salton Sea Accounting Model'!$F3:$F31,'Salton Sea Accounting Model'!$H3:$H31),'Salton Sea Accounting Model'!$H$3)</f>
        <v>3140</v>
      </c>
      <c r="AK25" s="2">
        <f>IF(AK$14&gt;'Salton Sea Accounting Model'!$F$3,LOOKUP(AK$14,'Salton Sea Accounting Model'!$F3:$F31,'Salton Sea Accounting Model'!$H3:$H31),'Salton Sea Accounting Model'!$H$3)</f>
        <v>3140</v>
      </c>
      <c r="AL25" s="2">
        <f>IF(AL$14&gt;'Salton Sea Accounting Model'!$F$3,LOOKUP(AL$14,'Salton Sea Accounting Model'!$F3:$F31,'Salton Sea Accounting Model'!$H3:$H31),'Salton Sea Accounting Model'!$H$3)</f>
        <v>3140</v>
      </c>
      <c r="AM25" s="2">
        <f>IF(AM$14&gt;'Salton Sea Accounting Model'!$F$3,LOOKUP(AM$14,'Salton Sea Accounting Model'!$F3:$F31,'Salton Sea Accounting Model'!$H3:$H31),'Salton Sea Accounting Model'!$H$3)</f>
        <v>3140</v>
      </c>
      <c r="AN25" s="2">
        <f>IF(AN$14&gt;'Salton Sea Accounting Model'!$F$3,LOOKUP(AN$14,'Salton Sea Accounting Model'!$F3:$F31,'Salton Sea Accounting Model'!$H3:$H31),'Salton Sea Accounting Model'!$H$3)</f>
        <v>3140</v>
      </c>
      <c r="AO25" s="2">
        <f>IF(AO$14&gt;'Salton Sea Accounting Model'!$F$3,LOOKUP(AO$14,'Salton Sea Accounting Model'!$F3:$F31,'Salton Sea Accounting Model'!$H3:$H31),'Salton Sea Accounting Model'!$H$3)</f>
        <v>3140</v>
      </c>
      <c r="AP25" s="2">
        <f>IF(AP$14&gt;'Salton Sea Accounting Model'!$F$3,LOOKUP(AP$14,'Salton Sea Accounting Model'!$F3:$F31,'Salton Sea Accounting Model'!$H3:$H31),'Salton Sea Accounting Model'!$H$3)</f>
        <v>3181</v>
      </c>
      <c r="AQ25" s="2">
        <f>IF(AQ$14&gt;'Salton Sea Accounting Model'!$F$3,LOOKUP(AQ$14,'Salton Sea Accounting Model'!$F3:$F31,'Salton Sea Accounting Model'!$H3:$H31),'Salton Sea Accounting Model'!$H$3)</f>
        <v>3181</v>
      </c>
      <c r="AR25" s="2">
        <f>IF(AR$14&gt;'Salton Sea Accounting Model'!$F$3,LOOKUP(AR$14,'Salton Sea Accounting Model'!$F3:$F31,'Salton Sea Accounting Model'!$H3:$H31),'Salton Sea Accounting Model'!$H$3)</f>
        <v>3181</v>
      </c>
      <c r="AS25" s="2">
        <f>IF(AS$14&gt;'Salton Sea Accounting Model'!$F$3,LOOKUP(AS$14,'Salton Sea Accounting Model'!$F3:$F31,'Salton Sea Accounting Model'!$H3:$H31),'Salton Sea Accounting Model'!$H$3)</f>
        <v>3181</v>
      </c>
      <c r="AT25" s="2">
        <f>IF(AT$14&gt;'Salton Sea Accounting Model'!$F$3,LOOKUP(AT$14,'Salton Sea Accounting Model'!$F3:$F31,'Salton Sea Accounting Model'!$H3:$H31),'Salton Sea Accounting Model'!$H$3)</f>
        <v>3181</v>
      </c>
      <c r="AU25" s="2">
        <f>IF(AU$14&gt;'Salton Sea Accounting Model'!$F$3,LOOKUP(AU$14,'Salton Sea Accounting Model'!$F3:$F31,'Salton Sea Accounting Model'!$H3:$H31),'Salton Sea Accounting Model'!$H$3)</f>
        <v>3181</v>
      </c>
      <c r="AV25" s="2">
        <f>IF(AV$14&gt;'Salton Sea Accounting Model'!$F$3,LOOKUP(AV$14,'Salton Sea Accounting Model'!$F3:$F31,'Salton Sea Accounting Model'!$H3:$H31),'Salton Sea Accounting Model'!$H$3)</f>
        <v>3181</v>
      </c>
      <c r="AW25" s="2">
        <f>IF(AW$14&gt;'Salton Sea Accounting Model'!$F$3,LOOKUP(AW$14,'Salton Sea Accounting Model'!$F3:$F31,'Salton Sea Accounting Model'!$H3:$H31),'Salton Sea Accounting Model'!$H$3)</f>
        <v>3181</v>
      </c>
      <c r="AX25" s="2">
        <f>IF(AX$14&gt;'Salton Sea Accounting Model'!$F$3,LOOKUP(AX$14,'Salton Sea Accounting Model'!$F3:$F31,'Salton Sea Accounting Model'!$H3:$H31),'Salton Sea Accounting Model'!$H$3)</f>
        <v>3181</v>
      </c>
      <c r="AY25" s="2">
        <f>IF(AY$14&gt;'Salton Sea Accounting Model'!$F$3,LOOKUP(AY$14,'Salton Sea Accounting Model'!$F3:$F31,'Salton Sea Accounting Model'!$H3:$H31),'Salton Sea Accounting Model'!$H$3)</f>
        <v>3181</v>
      </c>
      <c r="AZ25" s="2">
        <f>IF(AZ$14&gt;'Salton Sea Accounting Model'!$F$3,LOOKUP(AZ$14,'Salton Sea Accounting Model'!$F3:$F31,'Salton Sea Accounting Model'!$H3:$H31),'Salton Sea Accounting Model'!$H$3)</f>
        <v>3181</v>
      </c>
      <c r="BA25" s="2">
        <f>IF(BA$14&gt;'Salton Sea Accounting Model'!$F$3,LOOKUP(BA$14,'Salton Sea Accounting Model'!$F3:$F31,'Salton Sea Accounting Model'!$H3:$H31),'Salton Sea Accounting Model'!$H$3)</f>
        <v>3181</v>
      </c>
      <c r="BB25" s="2">
        <f>IF(BB$14&gt;'Salton Sea Accounting Model'!$F$3,LOOKUP(BB$14,'Salton Sea Accounting Model'!$F3:$F31,'Salton Sea Accounting Model'!$H3:$H31),'Salton Sea Accounting Model'!$H$3)</f>
        <v>3181</v>
      </c>
      <c r="BC25" s="2">
        <f>IF(BC$14&gt;'Salton Sea Accounting Model'!$F$3,LOOKUP(BC$14,'Salton Sea Accounting Model'!$F3:$F31,'Salton Sea Accounting Model'!$H3:$H31),'Salton Sea Accounting Model'!$H$3)</f>
        <v>3181</v>
      </c>
      <c r="BD25" s="2">
        <f>IF(BD$14&gt;'Salton Sea Accounting Model'!$F$3,LOOKUP(BD$14,'Salton Sea Accounting Model'!$F3:$F31,'Salton Sea Accounting Model'!$H3:$H31),'Salton Sea Accounting Model'!$H$3)</f>
        <v>3181</v>
      </c>
      <c r="BE25" s="2">
        <f>IF(BE$14&gt;'Salton Sea Accounting Model'!$F$3,LOOKUP(BE$14,'Salton Sea Accounting Model'!$F3:$F31,'Salton Sea Accounting Model'!$H3:$H31),'Salton Sea Accounting Model'!$H$3)</f>
        <v>3181</v>
      </c>
      <c r="BF25" s="2">
        <f>IF(BF$14&gt;'Salton Sea Accounting Model'!$F$3,LOOKUP(BF$14,'Salton Sea Accounting Model'!$F3:$F31,'Salton Sea Accounting Model'!$H3:$H31),'Salton Sea Accounting Model'!$H$3)</f>
        <v>3181</v>
      </c>
      <c r="BG25" s="2">
        <f>IF(BG$14&gt;'Salton Sea Accounting Model'!$F$3,LOOKUP(BG$14,'Salton Sea Accounting Model'!$F3:$F31,'Salton Sea Accounting Model'!$H3:$H31),'Salton Sea Accounting Model'!$H$3)</f>
        <v>3181</v>
      </c>
      <c r="BH25" s="2">
        <f>IF(BH$14&gt;'Salton Sea Accounting Model'!$F$3,LOOKUP(BH$14,'Salton Sea Accounting Model'!$F3:$F31,'Salton Sea Accounting Model'!$H3:$H31),'Salton Sea Accounting Model'!$H$3)</f>
        <v>3181</v>
      </c>
      <c r="BI25" s="2">
        <f>IF(BI$14&gt;'Salton Sea Accounting Model'!$F$3,LOOKUP(BI$14,'Salton Sea Accounting Model'!$F3:$F31,'Salton Sea Accounting Model'!$H3:$H31),'Salton Sea Accounting Model'!$H$3)</f>
        <v>3181</v>
      </c>
      <c r="BJ25" s="2">
        <f>IF(BJ$14&gt;'Salton Sea Accounting Model'!$F$3,LOOKUP(BJ$14,'Salton Sea Accounting Model'!$F3:$F31,'Salton Sea Accounting Model'!$H3:$H31),'Salton Sea Accounting Model'!$H$3)</f>
        <v>3223</v>
      </c>
      <c r="BK25" s="2">
        <f>IF(BK$14&gt;'Salton Sea Accounting Model'!$F$3,LOOKUP(BK$14,'Salton Sea Accounting Model'!$F3:$F31,'Salton Sea Accounting Model'!$H3:$H31),'Salton Sea Accounting Model'!$H$3)</f>
        <v>3223</v>
      </c>
      <c r="BL25" s="2">
        <f>IF(BL$14&gt;'Salton Sea Accounting Model'!$F$3,LOOKUP(BL$14,'Salton Sea Accounting Model'!$F3:$F31,'Salton Sea Accounting Model'!$H3:$H31),'Salton Sea Accounting Model'!$H$3)</f>
        <v>3223</v>
      </c>
      <c r="BM25" s="2">
        <f>IF(BM$14&gt;'Salton Sea Accounting Model'!$F$3,LOOKUP(BM$14,'Salton Sea Accounting Model'!$F3:$F31,'Salton Sea Accounting Model'!$H3:$H31),'Salton Sea Accounting Model'!$H$3)</f>
        <v>3223</v>
      </c>
      <c r="BN25" s="2">
        <f>IF(BN$14&gt;'Salton Sea Accounting Model'!$F$3,LOOKUP(BN$14,'Salton Sea Accounting Model'!$F3:$F31,'Salton Sea Accounting Model'!$H3:$H31),'Salton Sea Accounting Model'!$H$3)</f>
        <v>3223</v>
      </c>
      <c r="BO25" s="2">
        <f>IF(BO$14&gt;'Salton Sea Accounting Model'!$F$3,LOOKUP(BO$14,'Salton Sea Accounting Model'!$F3:$F31,'Salton Sea Accounting Model'!$H3:$H31),'Salton Sea Accounting Model'!$H$3)</f>
        <v>3223</v>
      </c>
      <c r="BP25" s="2">
        <f>IF(BP$14&gt;'Salton Sea Accounting Model'!$F$3,LOOKUP(BP$14,'Salton Sea Accounting Model'!$F3:$F31,'Salton Sea Accounting Model'!$H3:$H31),'Salton Sea Accounting Model'!$H$3)</f>
        <v>3223</v>
      </c>
      <c r="BQ25" s="2">
        <f>IF(BQ$14&gt;'Salton Sea Accounting Model'!$F$3,LOOKUP(BQ$14,'Salton Sea Accounting Model'!$F3:$F31,'Salton Sea Accounting Model'!$H3:$H31),'Salton Sea Accounting Model'!$H$3)</f>
        <v>3223</v>
      </c>
      <c r="BR25" s="2">
        <f>IF(BR$14&gt;'Salton Sea Accounting Model'!$F$3,LOOKUP(BR$14,'Salton Sea Accounting Model'!$F3:$F31,'Salton Sea Accounting Model'!$H3:$H31),'Salton Sea Accounting Model'!$H$3)</f>
        <v>3223</v>
      </c>
      <c r="BS25" s="2">
        <f>IF(BS$14&gt;'Salton Sea Accounting Model'!$F$3,LOOKUP(BS$14,'Salton Sea Accounting Model'!$F3:$F31,'Salton Sea Accounting Model'!$H3:$H31),'Salton Sea Accounting Model'!$H$3)</f>
        <v>3223</v>
      </c>
      <c r="BT25" s="2">
        <f>IF(BT$14&gt;'Salton Sea Accounting Model'!$F$3,LOOKUP(BT$14,'Salton Sea Accounting Model'!$F3:$F31,'Salton Sea Accounting Model'!$H3:$H31),'Salton Sea Accounting Model'!$H$3)</f>
        <v>3223</v>
      </c>
      <c r="BU25" s="2">
        <f>IF(BU$14&gt;'Salton Sea Accounting Model'!$F$3,LOOKUP(BU$14,'Salton Sea Accounting Model'!$F3:$F31,'Salton Sea Accounting Model'!$H3:$H31),'Salton Sea Accounting Model'!$H$3)</f>
        <v>3223</v>
      </c>
      <c r="BV25" s="2">
        <f>IF(BV$14&gt;'Salton Sea Accounting Model'!$F$3,LOOKUP(BV$14,'Salton Sea Accounting Model'!$F3:$F31,'Salton Sea Accounting Model'!$H3:$H31),'Salton Sea Accounting Model'!$H$3)</f>
        <v>3223</v>
      </c>
      <c r="BW25" s="2">
        <f>IF(BW$14&gt;'Salton Sea Accounting Model'!$F$3,LOOKUP(BW$14,'Salton Sea Accounting Model'!$F3:$F31,'Salton Sea Accounting Model'!$H3:$H31),'Salton Sea Accounting Model'!$H$3)</f>
        <v>3223</v>
      </c>
    </row>
    <row r="26" spans="1:75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8" xml:space="preserve"> $D26</f>
        <v>5000</v>
      </c>
      <c r="J26" s="2">
        <f t="shared" si="28"/>
        <v>5000</v>
      </c>
      <c r="K26" s="2">
        <f t="shared" si="28"/>
        <v>5000</v>
      </c>
      <c r="L26" s="2">
        <f t="shared" si="28"/>
        <v>5000</v>
      </c>
      <c r="M26" s="2">
        <f t="shared" si="28"/>
        <v>5000</v>
      </c>
      <c r="N26" s="2">
        <f t="shared" si="28"/>
        <v>5000</v>
      </c>
      <c r="O26" s="2">
        <f t="shared" si="28"/>
        <v>5000</v>
      </c>
      <c r="P26" s="2">
        <f t="shared" si="28"/>
        <v>5000</v>
      </c>
      <c r="Q26" s="2">
        <f t="shared" si="28"/>
        <v>5000</v>
      </c>
      <c r="R26" s="2">
        <f t="shared" si="28"/>
        <v>5000</v>
      </c>
      <c r="S26" s="2">
        <f t="shared" si="28"/>
        <v>5000</v>
      </c>
      <c r="T26" s="2">
        <f t="shared" si="28"/>
        <v>5000</v>
      </c>
      <c r="U26" s="2">
        <f t="shared" si="28"/>
        <v>5000</v>
      </c>
      <c r="V26" s="2">
        <f t="shared" si="28"/>
        <v>5000</v>
      </c>
      <c r="W26" s="2">
        <f t="shared" si="28"/>
        <v>5000</v>
      </c>
      <c r="X26" s="2">
        <f t="shared" si="28"/>
        <v>5000</v>
      </c>
      <c r="Y26" s="2">
        <f t="shared" si="28"/>
        <v>5000</v>
      </c>
      <c r="Z26" s="2">
        <f t="shared" si="28"/>
        <v>5000</v>
      </c>
      <c r="AA26" s="2">
        <f t="shared" si="28"/>
        <v>5000</v>
      </c>
      <c r="AB26" s="2">
        <f t="shared" si="28"/>
        <v>5000</v>
      </c>
      <c r="AC26" s="2">
        <f t="shared" si="28"/>
        <v>5000</v>
      </c>
      <c r="AD26" s="2">
        <f t="shared" si="28"/>
        <v>5000</v>
      </c>
      <c r="AE26" s="2">
        <f t="shared" si="28"/>
        <v>5000</v>
      </c>
      <c r="AF26" s="2">
        <f t="shared" si="28"/>
        <v>5000</v>
      </c>
      <c r="AG26" s="2">
        <f t="shared" si="28"/>
        <v>5000</v>
      </c>
      <c r="AH26" s="2">
        <f t="shared" si="28"/>
        <v>5000</v>
      </c>
      <c r="AI26" s="2">
        <f t="shared" si="28"/>
        <v>5000</v>
      </c>
      <c r="AJ26" s="2">
        <f t="shared" si="28"/>
        <v>5000</v>
      </c>
      <c r="AK26" s="2">
        <f t="shared" si="28"/>
        <v>5000</v>
      </c>
      <c r="AL26" s="2">
        <f t="shared" si="28"/>
        <v>5000</v>
      </c>
      <c r="AM26" s="2">
        <f t="shared" si="28"/>
        <v>5000</v>
      </c>
      <c r="AN26" s="2">
        <f t="shared" si="28"/>
        <v>5000</v>
      </c>
      <c r="AO26" s="2">
        <f t="shared" si="28"/>
        <v>5000</v>
      </c>
      <c r="AP26" s="2">
        <f t="shared" si="28"/>
        <v>5000</v>
      </c>
      <c r="AQ26" s="2">
        <f t="shared" si="28"/>
        <v>5000</v>
      </c>
      <c r="AR26" s="2">
        <f t="shared" si="28"/>
        <v>5000</v>
      </c>
      <c r="AS26" s="2">
        <f t="shared" si="28"/>
        <v>5000</v>
      </c>
      <c r="AT26" s="2">
        <f t="shared" si="28"/>
        <v>5000</v>
      </c>
      <c r="AU26" s="2">
        <f t="shared" si="28"/>
        <v>5000</v>
      </c>
      <c r="AV26" s="2">
        <f t="shared" si="28"/>
        <v>5000</v>
      </c>
      <c r="AW26" s="2">
        <f t="shared" si="28"/>
        <v>5000</v>
      </c>
      <c r="AX26" s="2">
        <f t="shared" si="28"/>
        <v>5000</v>
      </c>
      <c r="AY26" s="2">
        <f t="shared" si="28"/>
        <v>5000</v>
      </c>
      <c r="AZ26" s="2">
        <f t="shared" si="28"/>
        <v>5000</v>
      </c>
      <c r="BA26" s="2">
        <f t="shared" si="28"/>
        <v>5000</v>
      </c>
      <c r="BB26" s="2">
        <f t="shared" si="28"/>
        <v>5000</v>
      </c>
      <c r="BC26" s="2">
        <f t="shared" si="28"/>
        <v>5000</v>
      </c>
      <c r="BD26" s="2">
        <f t="shared" si="28"/>
        <v>5000</v>
      </c>
      <c r="BE26" s="2">
        <f t="shared" si="28"/>
        <v>5000</v>
      </c>
      <c r="BF26" s="2">
        <f t="shared" si="28"/>
        <v>5000</v>
      </c>
      <c r="BG26" s="2">
        <f t="shared" si="28"/>
        <v>5000</v>
      </c>
      <c r="BH26" s="2">
        <f t="shared" si="28"/>
        <v>5000</v>
      </c>
      <c r="BI26" s="2">
        <f t="shared" si="28"/>
        <v>5000</v>
      </c>
      <c r="BJ26" s="2">
        <f t="shared" si="28"/>
        <v>5000</v>
      </c>
      <c r="BK26" s="2">
        <f t="shared" si="28"/>
        <v>5000</v>
      </c>
      <c r="BL26" s="2">
        <f t="shared" si="28"/>
        <v>5000</v>
      </c>
      <c r="BM26" s="2">
        <f t="shared" si="28"/>
        <v>5000</v>
      </c>
      <c r="BN26" s="2">
        <f t="shared" si="28"/>
        <v>5000</v>
      </c>
      <c r="BO26" s="2">
        <f t="shared" si="28"/>
        <v>5000</v>
      </c>
      <c r="BP26" s="2">
        <f t="shared" si="28"/>
        <v>5000</v>
      </c>
      <c r="BQ26" s="2">
        <f t="shared" si="28"/>
        <v>5000</v>
      </c>
      <c r="BR26" s="2">
        <f t="shared" si="28"/>
        <v>5000</v>
      </c>
      <c r="BS26" s="2">
        <f t="shared" si="28"/>
        <v>5000</v>
      </c>
      <c r="BT26" s="2">
        <f t="shared" si="28"/>
        <v>5000</v>
      </c>
      <c r="BU26" s="2">
        <f t="shared" ref="BU26:BW28" si="29" xml:space="preserve"> $D26</f>
        <v>5000</v>
      </c>
      <c r="BV26" s="2">
        <f t="shared" si="29"/>
        <v>5000</v>
      </c>
      <c r="BW26" s="2">
        <f t="shared" si="29"/>
        <v>5000</v>
      </c>
    </row>
    <row r="27" spans="1:75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8"/>
        <v>771</v>
      </c>
      <c r="J27" s="2">
        <f t="shared" si="28"/>
        <v>771</v>
      </c>
      <c r="K27" s="2">
        <f t="shared" si="28"/>
        <v>771</v>
      </c>
      <c r="L27" s="2">
        <f t="shared" si="28"/>
        <v>771</v>
      </c>
      <c r="M27" s="2">
        <f t="shared" si="28"/>
        <v>771</v>
      </c>
      <c r="N27" s="2">
        <f t="shared" si="28"/>
        <v>771</v>
      </c>
      <c r="O27" s="2">
        <f t="shared" si="28"/>
        <v>771</v>
      </c>
      <c r="P27" s="2">
        <f t="shared" si="28"/>
        <v>771</v>
      </c>
      <c r="Q27" s="2">
        <f t="shared" si="28"/>
        <v>771</v>
      </c>
      <c r="R27" s="2">
        <f t="shared" si="28"/>
        <v>771</v>
      </c>
      <c r="S27" s="2">
        <f t="shared" si="28"/>
        <v>771</v>
      </c>
      <c r="T27" s="2">
        <f t="shared" si="28"/>
        <v>771</v>
      </c>
      <c r="U27" s="2">
        <f t="shared" si="28"/>
        <v>771</v>
      </c>
      <c r="V27" s="2">
        <f t="shared" si="28"/>
        <v>771</v>
      </c>
      <c r="W27" s="2">
        <f t="shared" si="28"/>
        <v>771</v>
      </c>
      <c r="X27" s="2">
        <f t="shared" si="28"/>
        <v>771</v>
      </c>
      <c r="Y27" s="2">
        <f t="shared" si="28"/>
        <v>771</v>
      </c>
      <c r="Z27" s="2">
        <f t="shared" si="28"/>
        <v>771</v>
      </c>
      <c r="AA27" s="2">
        <f t="shared" si="28"/>
        <v>771</v>
      </c>
      <c r="AB27" s="2">
        <f t="shared" si="28"/>
        <v>771</v>
      </c>
      <c r="AC27" s="2">
        <f t="shared" si="28"/>
        <v>771</v>
      </c>
      <c r="AD27" s="2">
        <f t="shared" si="28"/>
        <v>771</v>
      </c>
      <c r="AE27" s="2">
        <f t="shared" si="28"/>
        <v>771</v>
      </c>
      <c r="AF27" s="2">
        <f t="shared" si="28"/>
        <v>771</v>
      </c>
      <c r="AG27" s="2">
        <f t="shared" si="28"/>
        <v>771</v>
      </c>
      <c r="AH27" s="2">
        <f t="shared" si="28"/>
        <v>771</v>
      </c>
      <c r="AI27" s="2">
        <f t="shared" si="28"/>
        <v>771</v>
      </c>
      <c r="AJ27" s="2">
        <f t="shared" si="28"/>
        <v>771</v>
      </c>
      <c r="AK27" s="2">
        <f t="shared" si="28"/>
        <v>771</v>
      </c>
      <c r="AL27" s="2">
        <f t="shared" si="28"/>
        <v>771</v>
      </c>
      <c r="AM27" s="2">
        <f t="shared" si="28"/>
        <v>771</v>
      </c>
      <c r="AN27" s="2">
        <f t="shared" si="28"/>
        <v>771</v>
      </c>
      <c r="AO27" s="2">
        <f t="shared" si="28"/>
        <v>771</v>
      </c>
      <c r="AP27" s="2">
        <f t="shared" si="28"/>
        <v>771</v>
      </c>
      <c r="AQ27" s="2">
        <f t="shared" si="28"/>
        <v>771</v>
      </c>
      <c r="AR27" s="2">
        <f t="shared" si="28"/>
        <v>771</v>
      </c>
      <c r="AS27" s="2">
        <f t="shared" si="28"/>
        <v>771</v>
      </c>
      <c r="AT27" s="2">
        <f t="shared" si="28"/>
        <v>771</v>
      </c>
      <c r="AU27" s="2">
        <f t="shared" si="28"/>
        <v>771</v>
      </c>
      <c r="AV27" s="2">
        <f t="shared" si="28"/>
        <v>771</v>
      </c>
      <c r="AW27" s="2">
        <f t="shared" si="28"/>
        <v>771</v>
      </c>
      <c r="AX27" s="2">
        <f t="shared" si="28"/>
        <v>771</v>
      </c>
      <c r="AY27" s="2">
        <f t="shared" si="28"/>
        <v>771</v>
      </c>
      <c r="AZ27" s="2">
        <f t="shared" si="28"/>
        <v>771</v>
      </c>
      <c r="BA27" s="2">
        <f t="shared" si="28"/>
        <v>771</v>
      </c>
      <c r="BB27" s="2">
        <f t="shared" si="28"/>
        <v>771</v>
      </c>
      <c r="BC27" s="2">
        <f t="shared" si="28"/>
        <v>771</v>
      </c>
      <c r="BD27" s="2">
        <f t="shared" si="28"/>
        <v>771</v>
      </c>
      <c r="BE27" s="2">
        <f t="shared" si="28"/>
        <v>771</v>
      </c>
      <c r="BF27" s="2">
        <f t="shared" si="28"/>
        <v>771</v>
      </c>
      <c r="BG27" s="2">
        <f t="shared" si="28"/>
        <v>771</v>
      </c>
      <c r="BH27" s="2">
        <f t="shared" si="28"/>
        <v>771</v>
      </c>
      <c r="BI27" s="2">
        <f t="shared" si="28"/>
        <v>771</v>
      </c>
      <c r="BJ27" s="2">
        <f t="shared" si="28"/>
        <v>771</v>
      </c>
      <c r="BK27" s="2">
        <f t="shared" si="28"/>
        <v>771</v>
      </c>
      <c r="BL27" s="2">
        <f t="shared" si="28"/>
        <v>771</v>
      </c>
      <c r="BM27" s="2">
        <f t="shared" si="28"/>
        <v>771</v>
      </c>
      <c r="BN27" s="2">
        <f t="shared" si="28"/>
        <v>771</v>
      </c>
      <c r="BO27" s="2">
        <f t="shared" si="28"/>
        <v>771</v>
      </c>
      <c r="BP27" s="2">
        <f t="shared" si="28"/>
        <v>771</v>
      </c>
      <c r="BQ27" s="2">
        <f t="shared" si="28"/>
        <v>771</v>
      </c>
      <c r="BR27" s="2">
        <f t="shared" si="28"/>
        <v>771</v>
      </c>
      <c r="BS27" s="2">
        <f t="shared" si="28"/>
        <v>771</v>
      </c>
      <c r="BT27" s="2">
        <f t="shared" si="28"/>
        <v>771</v>
      </c>
      <c r="BU27" s="2">
        <f t="shared" si="29"/>
        <v>771</v>
      </c>
      <c r="BV27" s="2">
        <f t="shared" si="29"/>
        <v>771</v>
      </c>
      <c r="BW27" s="2">
        <f t="shared" si="29"/>
        <v>771</v>
      </c>
    </row>
    <row r="28" spans="1:75" ht="18">
      <c r="A28" s="10" t="s">
        <v>91</v>
      </c>
      <c r="B28" s="10" t="s">
        <v>92</v>
      </c>
      <c r="D28" s="2">
        <v>37000</v>
      </c>
      <c r="E28" t="s">
        <v>75</v>
      </c>
      <c r="F28" t="s">
        <v>93</v>
      </c>
      <c r="G28" s="13" t="s">
        <v>94</v>
      </c>
      <c r="H28" s="2">
        <f xml:space="preserve"> $D28</f>
        <v>37000</v>
      </c>
      <c r="I28" s="2">
        <f t="shared" si="28"/>
        <v>37000</v>
      </c>
      <c r="J28" s="2">
        <f t="shared" si="28"/>
        <v>37000</v>
      </c>
      <c r="K28" s="2">
        <f t="shared" si="28"/>
        <v>37000</v>
      </c>
      <c r="L28" s="2">
        <f t="shared" si="28"/>
        <v>37000</v>
      </c>
      <c r="M28" s="2">
        <f t="shared" si="28"/>
        <v>37000</v>
      </c>
      <c r="N28" s="2">
        <f t="shared" si="28"/>
        <v>37000</v>
      </c>
      <c r="O28" s="2">
        <f t="shared" si="28"/>
        <v>37000</v>
      </c>
      <c r="P28" s="2">
        <f t="shared" si="28"/>
        <v>37000</v>
      </c>
      <c r="Q28" s="2">
        <f t="shared" si="28"/>
        <v>37000</v>
      </c>
      <c r="R28" s="2">
        <f t="shared" si="28"/>
        <v>37000</v>
      </c>
      <c r="S28" s="2">
        <f t="shared" si="28"/>
        <v>37000</v>
      </c>
      <c r="T28" s="2">
        <f t="shared" si="28"/>
        <v>37000</v>
      </c>
      <c r="U28" s="2">
        <f t="shared" si="28"/>
        <v>37000</v>
      </c>
      <c r="V28" s="2">
        <f t="shared" si="28"/>
        <v>37000</v>
      </c>
      <c r="W28" s="2">
        <f t="shared" si="28"/>
        <v>37000</v>
      </c>
      <c r="X28" s="2">
        <f t="shared" si="28"/>
        <v>37000</v>
      </c>
      <c r="Y28" s="2">
        <f t="shared" si="28"/>
        <v>37000</v>
      </c>
      <c r="Z28" s="2">
        <f t="shared" si="28"/>
        <v>37000</v>
      </c>
      <c r="AA28" s="2">
        <f t="shared" si="28"/>
        <v>37000</v>
      </c>
      <c r="AB28" s="2">
        <f t="shared" si="28"/>
        <v>37000</v>
      </c>
      <c r="AC28" s="2">
        <f t="shared" si="28"/>
        <v>37000</v>
      </c>
      <c r="AD28" s="2">
        <f t="shared" si="28"/>
        <v>37000</v>
      </c>
      <c r="AE28" s="2">
        <f t="shared" si="28"/>
        <v>37000</v>
      </c>
      <c r="AF28" s="2">
        <f t="shared" si="28"/>
        <v>37000</v>
      </c>
      <c r="AG28" s="2">
        <f t="shared" si="28"/>
        <v>37000</v>
      </c>
      <c r="AH28" s="2">
        <f t="shared" si="28"/>
        <v>37000</v>
      </c>
      <c r="AI28" s="2">
        <f t="shared" si="28"/>
        <v>37000</v>
      </c>
      <c r="AJ28" s="2">
        <f t="shared" si="28"/>
        <v>37000</v>
      </c>
      <c r="AK28" s="2">
        <f t="shared" si="28"/>
        <v>37000</v>
      </c>
      <c r="AL28" s="2">
        <f t="shared" si="28"/>
        <v>37000</v>
      </c>
      <c r="AM28" s="2">
        <f t="shared" si="28"/>
        <v>37000</v>
      </c>
      <c r="AN28" s="2">
        <f t="shared" si="28"/>
        <v>37000</v>
      </c>
      <c r="AO28" s="2">
        <f t="shared" si="28"/>
        <v>37000</v>
      </c>
      <c r="AP28" s="2">
        <f t="shared" si="28"/>
        <v>37000</v>
      </c>
      <c r="AQ28" s="2">
        <f t="shared" si="28"/>
        <v>37000</v>
      </c>
      <c r="AR28" s="2">
        <f t="shared" si="28"/>
        <v>37000</v>
      </c>
      <c r="AS28" s="2">
        <f t="shared" si="28"/>
        <v>37000</v>
      </c>
      <c r="AT28" s="2">
        <f t="shared" si="28"/>
        <v>37000</v>
      </c>
      <c r="AU28" s="2">
        <f t="shared" si="28"/>
        <v>37000</v>
      </c>
      <c r="AV28" s="2">
        <f t="shared" si="28"/>
        <v>37000</v>
      </c>
      <c r="AW28" s="2">
        <f t="shared" si="28"/>
        <v>37000</v>
      </c>
      <c r="AX28" s="2">
        <f t="shared" si="28"/>
        <v>37000</v>
      </c>
      <c r="AY28" s="2">
        <f t="shared" si="28"/>
        <v>37000</v>
      </c>
      <c r="AZ28" s="2">
        <f t="shared" si="28"/>
        <v>37000</v>
      </c>
      <c r="BA28" s="2">
        <f t="shared" si="28"/>
        <v>37000</v>
      </c>
      <c r="BB28" s="2">
        <f t="shared" si="28"/>
        <v>37000</v>
      </c>
      <c r="BC28" s="2">
        <f t="shared" si="28"/>
        <v>37000</v>
      </c>
      <c r="BD28" s="2">
        <f t="shared" si="28"/>
        <v>37000</v>
      </c>
      <c r="BE28" s="2">
        <f t="shared" si="28"/>
        <v>37000</v>
      </c>
      <c r="BF28" s="2">
        <f t="shared" si="28"/>
        <v>37000</v>
      </c>
      <c r="BG28" s="2">
        <f t="shared" si="28"/>
        <v>37000</v>
      </c>
      <c r="BH28" s="2">
        <f t="shared" si="28"/>
        <v>37000</v>
      </c>
      <c r="BI28" s="2">
        <f t="shared" si="28"/>
        <v>37000</v>
      </c>
      <c r="BJ28" s="2">
        <f t="shared" si="28"/>
        <v>37000</v>
      </c>
      <c r="BK28" s="2">
        <f t="shared" si="28"/>
        <v>37000</v>
      </c>
      <c r="BL28" s="2">
        <f t="shared" si="28"/>
        <v>37000</v>
      </c>
      <c r="BM28" s="2">
        <f t="shared" si="28"/>
        <v>37000</v>
      </c>
      <c r="BN28" s="2">
        <f t="shared" si="28"/>
        <v>37000</v>
      </c>
      <c r="BO28" s="2">
        <f t="shared" si="28"/>
        <v>37000</v>
      </c>
      <c r="BP28" s="2">
        <f t="shared" si="28"/>
        <v>37000</v>
      </c>
      <c r="BQ28" s="2">
        <f t="shared" si="28"/>
        <v>37000</v>
      </c>
      <c r="BR28" s="2">
        <f t="shared" si="28"/>
        <v>37000</v>
      </c>
      <c r="BS28" s="2">
        <f t="shared" si="28"/>
        <v>37000</v>
      </c>
      <c r="BT28" s="2">
        <f t="shared" si="28"/>
        <v>37000</v>
      </c>
      <c r="BU28" s="2">
        <f t="shared" si="29"/>
        <v>37000</v>
      </c>
      <c r="BV28" s="2">
        <f t="shared" si="29"/>
        <v>37000</v>
      </c>
      <c r="BW28" s="2">
        <f t="shared" si="29"/>
        <v>37000</v>
      </c>
    </row>
    <row r="29" spans="1:75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30" xml:space="preserve"> I$23</f>
        <v>51847.344382610674</v>
      </c>
      <c r="J29" s="2">
        <f t="shared" si="30"/>
        <v>52415.554494996592</v>
      </c>
      <c r="K29" s="2">
        <f t="shared" si="30"/>
        <v>52980.548053381601</v>
      </c>
      <c r="L29" s="2">
        <f t="shared" si="30"/>
        <v>53556.233798341753</v>
      </c>
      <c r="M29" s="2">
        <f t="shared" si="30"/>
        <v>54119.967980341222</v>
      </c>
      <c r="N29" s="2">
        <f t="shared" si="30"/>
        <v>54708.420500109743</v>
      </c>
      <c r="O29" s="2">
        <f t="shared" si="30"/>
        <v>55269.12283815605</v>
      </c>
      <c r="P29" s="2">
        <f t="shared" si="30"/>
        <v>55781.97281023785</v>
      </c>
      <c r="Q29" s="2">
        <f t="shared" si="30"/>
        <v>56287.524333991998</v>
      </c>
      <c r="R29" s="2">
        <f t="shared" si="30"/>
        <v>56795.045732624239</v>
      </c>
      <c r="S29" s="2">
        <f t="shared" si="30"/>
        <v>57304.507652919907</v>
      </c>
      <c r="T29" s="2">
        <f t="shared" si="30"/>
        <v>57805.982611849278</v>
      </c>
      <c r="U29" s="2">
        <f t="shared" si="30"/>
        <v>58308.920032984264</v>
      </c>
      <c r="V29" s="2">
        <f t="shared" si="30"/>
        <v>58813.273002709066</v>
      </c>
      <c r="W29" s="2">
        <f t="shared" si="30"/>
        <v>59314.875064980522</v>
      </c>
      <c r="X29" s="2">
        <f t="shared" si="30"/>
        <v>59828.521253615218</v>
      </c>
      <c r="Y29" s="2">
        <f t="shared" si="30"/>
        <v>60331.412835317453</v>
      </c>
      <c r="Z29" s="2">
        <f t="shared" si="30"/>
        <v>60777.264013917011</v>
      </c>
      <c r="AA29" s="2">
        <f t="shared" si="30"/>
        <v>61222.145454596444</v>
      </c>
      <c r="AB29" s="2">
        <f t="shared" si="30"/>
        <v>61665.852907098211</v>
      </c>
      <c r="AC29" s="2">
        <f t="shared" si="30"/>
        <v>62108.119245646165</v>
      </c>
      <c r="AD29" s="2">
        <f t="shared" si="30"/>
        <v>62548.667850163663</v>
      </c>
      <c r="AE29" s="2">
        <f t="shared" si="30"/>
        <v>62987.326273191895</v>
      </c>
      <c r="AF29" s="2">
        <f t="shared" si="30"/>
        <v>63423.744945066734</v>
      </c>
      <c r="AG29" s="2">
        <f t="shared" si="30"/>
        <v>63857.504652152908</v>
      </c>
      <c r="AH29" s="2">
        <f t="shared" si="30"/>
        <v>64288.172378551048</v>
      </c>
      <c r="AI29" s="2">
        <f t="shared" si="30"/>
        <v>64730.501831186491</v>
      </c>
      <c r="AJ29" s="2">
        <f t="shared" si="30"/>
        <v>65169.537009326712</v>
      </c>
      <c r="AK29" s="2">
        <f t="shared" si="30"/>
        <v>65542.048934267194</v>
      </c>
      <c r="AL29" s="2">
        <f t="shared" si="30"/>
        <v>65909.231438086354</v>
      </c>
      <c r="AM29" s="2">
        <f t="shared" si="30"/>
        <v>66287.421255009758</v>
      </c>
      <c r="AN29" s="2">
        <f t="shared" si="30"/>
        <v>66660.498970401532</v>
      </c>
      <c r="AO29" s="2">
        <f t="shared" si="30"/>
        <v>67028.795022176302</v>
      </c>
      <c r="AP29" s="2">
        <f t="shared" si="30"/>
        <v>67408.429269338012</v>
      </c>
      <c r="AQ29" s="2">
        <f t="shared" si="30"/>
        <v>67792.123859581872</v>
      </c>
      <c r="AR29" s="2">
        <f t="shared" si="30"/>
        <v>68171.555295915939</v>
      </c>
      <c r="AS29" s="2">
        <f t="shared" si="30"/>
        <v>68562.673994138255</v>
      </c>
      <c r="AT29" s="2">
        <f t="shared" si="30"/>
        <v>68949.603118673404</v>
      </c>
      <c r="AU29" s="2">
        <f t="shared" si="30"/>
        <v>69348.556245824686</v>
      </c>
      <c r="AV29" s="2">
        <f t="shared" si="30"/>
        <v>69743.528289200534</v>
      </c>
      <c r="AW29" s="2">
        <f t="shared" si="30"/>
        <v>70134.30191393687</v>
      </c>
      <c r="AX29" s="2">
        <f t="shared" si="30"/>
        <v>70469.607936252069</v>
      </c>
      <c r="AY29" s="2">
        <f t="shared" si="30"/>
        <v>70799.871273326557</v>
      </c>
      <c r="AZ29" s="2">
        <f t="shared" si="30"/>
        <v>71141.903393099128</v>
      </c>
      <c r="BA29" s="2">
        <f t="shared" si="30"/>
        <v>71478.749681424408</v>
      </c>
      <c r="BB29" s="2">
        <f t="shared" si="30"/>
        <v>71827.645741652668</v>
      </c>
      <c r="BC29" s="2">
        <f t="shared" si="30"/>
        <v>72170.797084265272</v>
      </c>
      <c r="BD29" s="2">
        <f t="shared" si="30"/>
        <v>72526.28247095448</v>
      </c>
      <c r="BE29" s="2">
        <f t="shared" si="30"/>
        <v>72876.273528536127</v>
      </c>
      <c r="BF29" s="2">
        <f t="shared" si="30"/>
        <v>73238.896739894932</v>
      </c>
      <c r="BG29" s="2">
        <f t="shared" si="30"/>
        <v>73595.794540836912</v>
      </c>
      <c r="BH29" s="2">
        <f t="shared" si="30"/>
        <v>73946.654281395255</v>
      </c>
      <c r="BI29" s="2">
        <f t="shared" si="30"/>
        <v>74310.476608245677</v>
      </c>
      <c r="BJ29" s="2">
        <f t="shared" si="30"/>
        <v>74668.154911011472</v>
      </c>
      <c r="BK29" s="2">
        <f t="shared" si="30"/>
        <v>75047.680198351809</v>
      </c>
      <c r="BL29" s="2">
        <f t="shared" si="30"/>
        <v>75347.842639596813</v>
      </c>
      <c r="BM29" s="2">
        <f t="shared" si="30"/>
        <v>75660.671356623687</v>
      </c>
      <c r="BN29" s="2">
        <f t="shared" si="30"/>
        <v>75965.822103711878</v>
      </c>
      <c r="BO29" s="2">
        <f t="shared" si="30"/>
        <v>76283.877409207314</v>
      </c>
      <c r="BP29" s="2">
        <f t="shared" si="30"/>
        <v>76615.072386475469</v>
      </c>
      <c r="BQ29" s="2">
        <f t="shared" si="30"/>
        <v>76938.418264984444</v>
      </c>
      <c r="BR29" s="2">
        <f t="shared" si="30"/>
        <v>77275.163078169629</v>
      </c>
      <c r="BS29" s="2">
        <f t="shared" si="30"/>
        <v>77603.384824479086</v>
      </c>
      <c r="BT29" s="2">
        <f t="shared" si="30"/>
        <v>77945.265635288291</v>
      </c>
      <c r="BU29" s="2">
        <f t="shared" ref="BU29:BW29" si="31" xml:space="preserve"> BU$23</f>
        <v>78277.161060514802</v>
      </c>
      <c r="BV29" s="2">
        <f t="shared" si="31"/>
        <v>78622.966535072468</v>
      </c>
      <c r="BW29" s="2">
        <f t="shared" si="31"/>
        <v>78957.657179527014</v>
      </c>
    </row>
    <row r="30" spans="1:75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2" xml:space="preserve"> $D30</f>
        <v>10</v>
      </c>
      <c r="J30" s="2">
        <f t="shared" si="32"/>
        <v>10</v>
      </c>
      <c r="K30" s="2">
        <f t="shared" si="32"/>
        <v>10</v>
      </c>
      <c r="L30" s="2">
        <f t="shared" si="32"/>
        <v>10</v>
      </c>
      <c r="M30" s="2">
        <f t="shared" si="32"/>
        <v>10</v>
      </c>
      <c r="N30" s="2">
        <f t="shared" si="32"/>
        <v>10</v>
      </c>
      <c r="O30" s="2">
        <f t="shared" si="32"/>
        <v>10</v>
      </c>
      <c r="P30" s="2">
        <f t="shared" si="32"/>
        <v>10</v>
      </c>
      <c r="Q30" s="2">
        <f t="shared" si="32"/>
        <v>10</v>
      </c>
      <c r="R30" s="2">
        <f t="shared" si="32"/>
        <v>10</v>
      </c>
      <c r="S30" s="2">
        <f t="shared" si="32"/>
        <v>10</v>
      </c>
      <c r="T30" s="2">
        <f t="shared" si="32"/>
        <v>10</v>
      </c>
      <c r="U30" s="2">
        <f t="shared" si="32"/>
        <v>10</v>
      </c>
      <c r="V30" s="2">
        <f t="shared" si="32"/>
        <v>10</v>
      </c>
      <c r="W30" s="2">
        <f t="shared" si="32"/>
        <v>10</v>
      </c>
      <c r="X30" s="2">
        <f t="shared" si="32"/>
        <v>10</v>
      </c>
      <c r="Y30" s="2">
        <f t="shared" si="32"/>
        <v>10</v>
      </c>
      <c r="Z30" s="2">
        <f t="shared" si="32"/>
        <v>10</v>
      </c>
      <c r="AA30" s="2">
        <f t="shared" si="32"/>
        <v>10</v>
      </c>
      <c r="AB30" s="2">
        <f t="shared" si="32"/>
        <v>10</v>
      </c>
      <c r="AC30" s="2">
        <f t="shared" si="32"/>
        <v>10</v>
      </c>
      <c r="AD30" s="2">
        <f t="shared" si="32"/>
        <v>10</v>
      </c>
      <c r="AE30" s="2">
        <f t="shared" si="32"/>
        <v>10</v>
      </c>
      <c r="AF30" s="2">
        <f t="shared" si="32"/>
        <v>10</v>
      </c>
      <c r="AG30" s="2">
        <f t="shared" si="32"/>
        <v>10</v>
      </c>
      <c r="AH30" s="2">
        <f t="shared" si="32"/>
        <v>10</v>
      </c>
      <c r="AI30" s="2">
        <f t="shared" si="32"/>
        <v>10</v>
      </c>
      <c r="AJ30" s="2">
        <f t="shared" si="32"/>
        <v>10</v>
      </c>
      <c r="AK30" s="2">
        <f t="shared" si="32"/>
        <v>10</v>
      </c>
      <c r="AL30" s="2">
        <f t="shared" si="32"/>
        <v>10</v>
      </c>
      <c r="AM30" s="2">
        <f t="shared" si="32"/>
        <v>10</v>
      </c>
      <c r="AN30" s="2">
        <f t="shared" si="32"/>
        <v>10</v>
      </c>
      <c r="AO30" s="2">
        <f t="shared" si="32"/>
        <v>10</v>
      </c>
      <c r="AP30" s="2">
        <f t="shared" si="32"/>
        <v>10</v>
      </c>
      <c r="AQ30" s="2">
        <f t="shared" si="32"/>
        <v>10</v>
      </c>
      <c r="AR30" s="2">
        <f t="shared" si="32"/>
        <v>10</v>
      </c>
      <c r="AS30" s="2">
        <f t="shared" si="32"/>
        <v>10</v>
      </c>
      <c r="AT30" s="2">
        <f t="shared" si="32"/>
        <v>10</v>
      </c>
      <c r="AU30" s="2">
        <f t="shared" si="32"/>
        <v>10</v>
      </c>
      <c r="AV30" s="2">
        <f t="shared" si="32"/>
        <v>10</v>
      </c>
      <c r="AW30" s="2">
        <f t="shared" si="32"/>
        <v>10</v>
      </c>
      <c r="AX30" s="2">
        <f t="shared" si="32"/>
        <v>10</v>
      </c>
      <c r="AY30" s="2">
        <f t="shared" si="32"/>
        <v>10</v>
      </c>
      <c r="AZ30" s="2">
        <f t="shared" si="32"/>
        <v>10</v>
      </c>
      <c r="BA30" s="2">
        <f t="shared" si="32"/>
        <v>10</v>
      </c>
      <c r="BB30" s="2">
        <f t="shared" si="32"/>
        <v>10</v>
      </c>
      <c r="BC30" s="2">
        <f t="shared" si="32"/>
        <v>10</v>
      </c>
      <c r="BD30" s="2">
        <f t="shared" si="32"/>
        <v>10</v>
      </c>
      <c r="BE30" s="2">
        <f t="shared" si="32"/>
        <v>10</v>
      </c>
      <c r="BF30" s="2">
        <f t="shared" si="32"/>
        <v>10</v>
      </c>
      <c r="BG30" s="2">
        <f t="shared" si="32"/>
        <v>10</v>
      </c>
      <c r="BH30" s="2">
        <f t="shared" si="32"/>
        <v>10</v>
      </c>
      <c r="BI30" s="2">
        <f t="shared" si="32"/>
        <v>10</v>
      </c>
      <c r="BJ30" s="2">
        <f t="shared" si="32"/>
        <v>10</v>
      </c>
      <c r="BK30" s="2">
        <f t="shared" si="32"/>
        <v>10</v>
      </c>
      <c r="BL30" s="2">
        <f t="shared" si="32"/>
        <v>10</v>
      </c>
      <c r="BM30" s="2">
        <f t="shared" si="32"/>
        <v>10</v>
      </c>
      <c r="BN30" s="2">
        <f t="shared" si="32"/>
        <v>10</v>
      </c>
      <c r="BO30" s="2">
        <f t="shared" si="32"/>
        <v>10</v>
      </c>
      <c r="BP30" s="2">
        <f t="shared" si="32"/>
        <v>10</v>
      </c>
      <c r="BQ30" s="2">
        <f t="shared" si="32"/>
        <v>10</v>
      </c>
      <c r="BR30" s="2">
        <f t="shared" si="32"/>
        <v>10</v>
      </c>
      <c r="BS30" s="2">
        <f t="shared" si="32"/>
        <v>10</v>
      </c>
      <c r="BT30" s="2">
        <f t="shared" si="32"/>
        <v>10</v>
      </c>
      <c r="BU30" s="2">
        <f t="shared" ref="BU30:BW30" si="33" xml:space="preserve"> $D30</f>
        <v>10</v>
      </c>
      <c r="BV30" s="2">
        <f t="shared" si="33"/>
        <v>10</v>
      </c>
      <c r="BW30" s="2">
        <f t="shared" si="33"/>
        <v>10</v>
      </c>
    </row>
    <row r="31" spans="1:75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4" xml:space="preserve"> I$23</f>
        <v>51847.344382610674</v>
      </c>
      <c r="J31" s="2">
        <f t="shared" si="34"/>
        <v>52415.554494996592</v>
      </c>
      <c r="K31" s="2">
        <f t="shared" si="34"/>
        <v>52980.548053381601</v>
      </c>
      <c r="L31" s="2">
        <f t="shared" si="34"/>
        <v>53556.233798341753</v>
      </c>
      <c r="M31" s="2">
        <f t="shared" si="34"/>
        <v>54119.967980341222</v>
      </c>
      <c r="N31" s="2">
        <f t="shared" si="34"/>
        <v>54708.420500109743</v>
      </c>
      <c r="O31" s="2">
        <f t="shared" si="34"/>
        <v>55269.12283815605</v>
      </c>
      <c r="P31" s="2">
        <f t="shared" si="34"/>
        <v>55781.97281023785</v>
      </c>
      <c r="Q31" s="2">
        <f t="shared" si="34"/>
        <v>56287.524333991998</v>
      </c>
      <c r="R31" s="2">
        <f t="shared" si="34"/>
        <v>56795.045732624239</v>
      </c>
      <c r="S31" s="2">
        <f t="shared" si="34"/>
        <v>57304.507652919907</v>
      </c>
      <c r="T31" s="2">
        <f t="shared" si="34"/>
        <v>57805.982611849278</v>
      </c>
      <c r="U31" s="2">
        <f t="shared" si="34"/>
        <v>58308.920032984264</v>
      </c>
      <c r="V31" s="2">
        <f t="shared" si="34"/>
        <v>58813.273002709066</v>
      </c>
      <c r="W31" s="2">
        <f t="shared" si="34"/>
        <v>59314.875064980522</v>
      </c>
      <c r="X31" s="2">
        <f t="shared" si="34"/>
        <v>59828.521253615218</v>
      </c>
      <c r="Y31" s="2">
        <f t="shared" si="34"/>
        <v>60331.412835317453</v>
      </c>
      <c r="Z31" s="2">
        <f t="shared" si="34"/>
        <v>60777.264013917011</v>
      </c>
      <c r="AA31" s="2">
        <f t="shared" si="34"/>
        <v>61222.145454596444</v>
      </c>
      <c r="AB31" s="2">
        <f t="shared" si="34"/>
        <v>61665.852907098211</v>
      </c>
      <c r="AC31" s="2">
        <f t="shared" si="34"/>
        <v>62108.119245646165</v>
      </c>
      <c r="AD31" s="2">
        <f t="shared" si="34"/>
        <v>62548.667850163663</v>
      </c>
      <c r="AE31" s="2">
        <f t="shared" si="34"/>
        <v>62987.326273191895</v>
      </c>
      <c r="AF31" s="2">
        <f t="shared" si="34"/>
        <v>63423.744945066734</v>
      </c>
      <c r="AG31" s="2">
        <f t="shared" si="34"/>
        <v>63857.504652152908</v>
      </c>
      <c r="AH31" s="2">
        <f t="shared" si="34"/>
        <v>64288.172378551048</v>
      </c>
      <c r="AI31" s="2">
        <f t="shared" si="34"/>
        <v>64730.501831186491</v>
      </c>
      <c r="AJ31" s="2">
        <f t="shared" si="34"/>
        <v>65169.537009326712</v>
      </c>
      <c r="AK31" s="2">
        <f t="shared" si="34"/>
        <v>65542.048934267194</v>
      </c>
      <c r="AL31" s="2">
        <f t="shared" si="34"/>
        <v>65909.231438086354</v>
      </c>
      <c r="AM31" s="2">
        <f t="shared" si="34"/>
        <v>66287.421255009758</v>
      </c>
      <c r="AN31" s="2">
        <f t="shared" si="34"/>
        <v>66660.498970401532</v>
      </c>
      <c r="AO31" s="2">
        <f t="shared" si="34"/>
        <v>67028.795022176302</v>
      </c>
      <c r="AP31" s="2">
        <f t="shared" si="34"/>
        <v>67408.429269338012</v>
      </c>
      <c r="AQ31" s="2">
        <f t="shared" si="34"/>
        <v>67792.123859581872</v>
      </c>
      <c r="AR31" s="2">
        <f t="shared" si="34"/>
        <v>68171.555295915939</v>
      </c>
      <c r="AS31" s="2">
        <f t="shared" si="34"/>
        <v>68562.673994138255</v>
      </c>
      <c r="AT31" s="2">
        <f t="shared" si="34"/>
        <v>68949.603118673404</v>
      </c>
      <c r="AU31" s="2">
        <f t="shared" si="34"/>
        <v>69348.556245824686</v>
      </c>
      <c r="AV31" s="2">
        <f t="shared" si="34"/>
        <v>69743.528289200534</v>
      </c>
      <c r="AW31" s="2">
        <f t="shared" si="34"/>
        <v>70134.30191393687</v>
      </c>
      <c r="AX31" s="2">
        <f t="shared" si="34"/>
        <v>70469.607936252069</v>
      </c>
      <c r="AY31" s="2">
        <f t="shared" si="34"/>
        <v>70799.871273326557</v>
      </c>
      <c r="AZ31" s="2">
        <f t="shared" si="34"/>
        <v>71141.903393099128</v>
      </c>
      <c r="BA31" s="2">
        <f t="shared" si="34"/>
        <v>71478.749681424408</v>
      </c>
      <c r="BB31" s="2">
        <f t="shared" si="34"/>
        <v>71827.645741652668</v>
      </c>
      <c r="BC31" s="2">
        <f t="shared" si="34"/>
        <v>72170.797084265272</v>
      </c>
      <c r="BD31" s="2">
        <f t="shared" si="34"/>
        <v>72526.28247095448</v>
      </c>
      <c r="BE31" s="2">
        <f t="shared" si="34"/>
        <v>72876.273528536127</v>
      </c>
      <c r="BF31" s="2">
        <f t="shared" si="34"/>
        <v>73238.896739894932</v>
      </c>
      <c r="BG31" s="2">
        <f t="shared" si="34"/>
        <v>73595.794540836912</v>
      </c>
      <c r="BH31" s="2">
        <f t="shared" si="34"/>
        <v>73946.654281395255</v>
      </c>
      <c r="BI31" s="2">
        <f t="shared" si="34"/>
        <v>74310.476608245677</v>
      </c>
      <c r="BJ31" s="2">
        <f t="shared" si="34"/>
        <v>74668.154911011472</v>
      </c>
      <c r="BK31" s="2">
        <f t="shared" si="34"/>
        <v>75047.680198351809</v>
      </c>
      <c r="BL31" s="2">
        <f t="shared" si="34"/>
        <v>75347.842639596813</v>
      </c>
      <c r="BM31" s="2">
        <f t="shared" si="34"/>
        <v>75660.671356623687</v>
      </c>
      <c r="BN31" s="2">
        <f t="shared" si="34"/>
        <v>75965.822103711878</v>
      </c>
      <c r="BO31" s="2">
        <f t="shared" si="34"/>
        <v>76283.877409207314</v>
      </c>
      <c r="BP31" s="2">
        <f t="shared" si="34"/>
        <v>76615.072386475469</v>
      </c>
      <c r="BQ31" s="2">
        <f t="shared" si="34"/>
        <v>76938.418264984444</v>
      </c>
      <c r="BR31" s="2">
        <f t="shared" si="34"/>
        <v>77275.163078169629</v>
      </c>
      <c r="BS31" s="2">
        <f t="shared" si="34"/>
        <v>77603.384824479086</v>
      </c>
      <c r="BT31" s="2">
        <f t="shared" si="34"/>
        <v>77945.265635288291</v>
      </c>
      <c r="BU31" s="2">
        <f t="shared" ref="BU31:BW31" si="35" xml:space="preserve"> BU$23</f>
        <v>78277.161060514802</v>
      </c>
      <c r="BV31" s="2">
        <f t="shared" si="35"/>
        <v>78622.966535072468</v>
      </c>
      <c r="BW31" s="2">
        <f t="shared" si="35"/>
        <v>78957.657179527014</v>
      </c>
    </row>
    <row r="32" spans="1:75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 xml:space="preserve"> $D32 * H22</f>
        <v>2178925.4411204383</v>
      </c>
      <c r="I32" s="2">
        <f t="shared" ref="I32:BT32" si="36" xml:space="preserve"> $D32 * I22</f>
        <v>2189217.9442746704</v>
      </c>
      <c r="J32" s="2">
        <f t="shared" si="36"/>
        <v>2199655.468777902</v>
      </c>
      <c r="K32" s="2">
        <f t="shared" si="36"/>
        <v>2209996.6269333852</v>
      </c>
      <c r="L32" s="2">
        <f t="shared" si="36"/>
        <v>2220228.8954312918</v>
      </c>
      <c r="M32" s="2">
        <f t="shared" si="36"/>
        <v>2230387.5044504921</v>
      </c>
      <c r="N32" s="2">
        <f t="shared" si="36"/>
        <v>2240381.327311221</v>
      </c>
      <c r="O32" s="2">
        <f t="shared" si="36"/>
        <v>2250340.5104713775</v>
      </c>
      <c r="P32" s="2">
        <f t="shared" si="36"/>
        <v>2260210.0334906345</v>
      </c>
      <c r="Q32" s="2">
        <f t="shared" si="36"/>
        <v>2269991.8972615632</v>
      </c>
      <c r="R32" s="2">
        <f t="shared" si="36"/>
        <v>2279686.79167875</v>
      </c>
      <c r="S32" s="2">
        <f t="shared" si="36"/>
        <v>2289295.1058075284</v>
      </c>
      <c r="T32" s="2">
        <f t="shared" si="36"/>
        <v>2298817.2276314702</v>
      </c>
      <c r="U32" s="2">
        <f t="shared" si="36"/>
        <v>2308253.8614981645</v>
      </c>
      <c r="V32" s="2">
        <f t="shared" si="36"/>
        <v>2317605.4050427722</v>
      </c>
      <c r="W32" s="2">
        <f t="shared" si="36"/>
        <v>2327163.6864744942</v>
      </c>
      <c r="X32" s="2">
        <f t="shared" si="36"/>
        <v>2336636.037691094</v>
      </c>
      <c r="Y32" s="2">
        <f t="shared" si="36"/>
        <v>2346022.5192658845</v>
      </c>
      <c r="Z32" s="2">
        <f t="shared" si="36"/>
        <v>2355323.9226289927</v>
      </c>
      <c r="AA32" s="2">
        <f t="shared" si="36"/>
        <v>2364542.5195139269</v>
      </c>
      <c r="AB32" s="2">
        <f t="shared" si="36"/>
        <v>2373678.7716145674</v>
      </c>
      <c r="AC32" s="2">
        <f t="shared" si="36"/>
        <v>2382733.1447744388</v>
      </c>
      <c r="AD32" s="2">
        <f t="shared" si="36"/>
        <v>2391706.1109815962</v>
      </c>
      <c r="AE32" s="2">
        <f t="shared" si="36"/>
        <v>2400598.1486411602</v>
      </c>
      <c r="AF32" s="2">
        <f t="shared" si="36"/>
        <v>2409409.7392010605</v>
      </c>
      <c r="AG32" s="2">
        <f t="shared" si="36"/>
        <v>2418141.3728166479</v>
      </c>
      <c r="AH32" s="2">
        <f t="shared" si="36"/>
        <v>2426793.5505389483</v>
      </c>
      <c r="AI32" s="2">
        <f t="shared" si="36"/>
        <v>2435366.7847006544</v>
      </c>
      <c r="AJ32" s="2">
        <f t="shared" si="36"/>
        <v>2443861.1118083224</v>
      </c>
      <c r="AK32" s="2">
        <f t="shared" si="36"/>
        <v>2452277.0478283884</v>
      </c>
      <c r="AL32" s="2">
        <f t="shared" si="36"/>
        <v>2460617.1338431486</v>
      </c>
      <c r="AM32" s="2">
        <f t="shared" si="36"/>
        <v>2468881.9351910041</v>
      </c>
      <c r="AN32" s="2">
        <f t="shared" si="36"/>
        <v>2477071.4903397635</v>
      </c>
      <c r="AO32" s="2">
        <f t="shared" si="36"/>
        <v>2485186.3545184406</v>
      </c>
      <c r="AP32" s="2">
        <f t="shared" si="36"/>
        <v>2493227.0694714757</v>
      </c>
      <c r="AQ32" s="2">
        <f t="shared" si="36"/>
        <v>2501494.7738763476</v>
      </c>
      <c r="AR32" s="2">
        <f t="shared" si="36"/>
        <v>2509686.7774642771</v>
      </c>
      <c r="AS32" s="2">
        <f t="shared" si="36"/>
        <v>2517803.6106019281</v>
      </c>
      <c r="AT32" s="2">
        <f t="shared" si="36"/>
        <v>2525845.289356736</v>
      </c>
      <c r="AU32" s="2">
        <f t="shared" si="36"/>
        <v>2533812.3388941376</v>
      </c>
      <c r="AV32" s="2">
        <f t="shared" si="36"/>
        <v>2541704.761667639</v>
      </c>
      <c r="AW32" s="2">
        <f t="shared" si="36"/>
        <v>2549523.0734126377</v>
      </c>
      <c r="AX32" s="2">
        <f t="shared" si="36"/>
        <v>2557267.7941527897</v>
      </c>
      <c r="AY32" s="2">
        <f t="shared" si="36"/>
        <v>2564941.0854472793</v>
      </c>
      <c r="AZ32" s="2">
        <f t="shared" si="36"/>
        <v>2572543.4804517697</v>
      </c>
      <c r="BA32" s="2">
        <f t="shared" si="36"/>
        <v>2580074.970393633</v>
      </c>
      <c r="BB32" s="2">
        <f t="shared" si="36"/>
        <v>2587536.0902925441</v>
      </c>
      <c r="BC32" s="2">
        <f t="shared" si="36"/>
        <v>2594926.8196278629</v>
      </c>
      <c r="BD32" s="2">
        <f t="shared" si="36"/>
        <v>2602247.7086677514</v>
      </c>
      <c r="BE32" s="2">
        <f t="shared" si="36"/>
        <v>2609498.7250200696</v>
      </c>
      <c r="BF32" s="2">
        <f t="shared" si="36"/>
        <v>2616680.4082298838</v>
      </c>
      <c r="BG32" s="2">
        <f t="shared" si="36"/>
        <v>2623792.7137072664</v>
      </c>
      <c r="BH32" s="2">
        <f t="shared" si="36"/>
        <v>2630836.1858344609</v>
      </c>
      <c r="BI32" s="2">
        <f t="shared" si="36"/>
        <v>2637811.3761898335</v>
      </c>
      <c r="BJ32" s="2">
        <f t="shared" si="36"/>
        <v>2644718.2241191203</v>
      </c>
      <c r="BK32" s="2">
        <f t="shared" si="36"/>
        <v>2651860.3552011983</v>
      </c>
      <c r="BL32" s="2">
        <f t="shared" si="36"/>
        <v>2658932.5027661091</v>
      </c>
      <c r="BM32" s="2">
        <f t="shared" si="36"/>
        <v>2665937.5759517732</v>
      </c>
      <c r="BN32" s="2">
        <f t="shared" si="36"/>
        <v>2672875.5173283769</v>
      </c>
      <c r="BO32" s="2">
        <f t="shared" si="36"/>
        <v>2679746.9222193523</v>
      </c>
      <c r="BP32" s="2">
        <f t="shared" si="36"/>
        <v>2686551.722755943</v>
      </c>
      <c r="BQ32" s="2">
        <f t="shared" si="36"/>
        <v>2693289.8438820546</v>
      </c>
      <c r="BR32" s="2">
        <f t="shared" si="36"/>
        <v>2699961.8840568718</v>
      </c>
      <c r="BS32" s="2">
        <f t="shared" si="36"/>
        <v>2706567.7571878564</v>
      </c>
      <c r="BT32" s="2">
        <f t="shared" si="36"/>
        <v>2713108.0806845296</v>
      </c>
      <c r="BU32" s="2">
        <f t="shared" ref="BU32:BW32" si="37" xml:space="preserve"> $D32 * BU22</f>
        <v>2719582.7573489537</v>
      </c>
      <c r="BV32" s="2">
        <f t="shared" si="37"/>
        <v>2725992.4487831639</v>
      </c>
      <c r="BW32" s="2">
        <f t="shared" si="37"/>
        <v>2732337.0468050563</v>
      </c>
    </row>
    <row r="33" spans="2:75" ht="15">
      <c r="B33" s="10" t="s">
        <v>107</v>
      </c>
      <c r="C33">
        <v>2010</v>
      </c>
      <c r="D33" s="2">
        <v>0</v>
      </c>
      <c r="E33" t="s">
        <v>15</v>
      </c>
      <c r="H33" s="2">
        <f xml:space="preserve"> $D33 + $D4 - H4</f>
        <v>0</v>
      </c>
      <c r="I33" s="2">
        <f t="shared" ref="I33:BT33" si="38" xml:space="preserve"> $D33 + $D4 - I4</f>
        <v>605</v>
      </c>
      <c r="J33" s="2">
        <f t="shared" si="38"/>
        <v>1007</v>
      </c>
      <c r="K33" s="2">
        <f t="shared" si="38"/>
        <v>1207</v>
      </c>
      <c r="L33" s="2">
        <f t="shared" si="38"/>
        <v>1606</v>
      </c>
      <c r="M33" s="2">
        <f t="shared" si="38"/>
        <v>2003</v>
      </c>
      <c r="N33" s="2">
        <f t="shared" si="38"/>
        <v>2397</v>
      </c>
      <c r="O33" s="2">
        <f t="shared" si="38"/>
        <v>2594</v>
      </c>
      <c r="P33" s="2">
        <f t="shared" si="38"/>
        <v>2990</v>
      </c>
      <c r="Q33" s="2">
        <f t="shared" si="38"/>
        <v>3189</v>
      </c>
      <c r="R33" s="2">
        <f t="shared" si="38"/>
        <v>3389</v>
      </c>
      <c r="S33" s="2">
        <f t="shared" si="38"/>
        <v>3787</v>
      </c>
      <c r="T33" s="2">
        <f t="shared" si="38"/>
        <v>3992</v>
      </c>
      <c r="U33" s="2">
        <f t="shared" si="38"/>
        <v>4198</v>
      </c>
      <c r="V33" s="2">
        <f t="shared" si="38"/>
        <v>4626</v>
      </c>
      <c r="W33" s="2">
        <f t="shared" si="38"/>
        <v>4626</v>
      </c>
      <c r="X33" s="2">
        <f t="shared" si="38"/>
        <v>5059</v>
      </c>
      <c r="Y33" s="2">
        <f t="shared" si="38"/>
        <v>5280</v>
      </c>
      <c r="Z33" s="2">
        <f t="shared" si="38"/>
        <v>5501</v>
      </c>
      <c r="AA33" s="2">
        <f t="shared" si="38"/>
        <v>5725</v>
      </c>
      <c r="AB33" s="2">
        <f t="shared" si="38"/>
        <v>5953</v>
      </c>
      <c r="AC33" s="2">
        <f t="shared" si="38"/>
        <v>6185</v>
      </c>
      <c r="AD33" s="2">
        <f t="shared" si="38"/>
        <v>6419</v>
      </c>
      <c r="AE33" s="2">
        <f t="shared" si="38"/>
        <v>6658</v>
      </c>
      <c r="AF33" s="2">
        <f t="shared" si="38"/>
        <v>6903</v>
      </c>
      <c r="AG33" s="2">
        <f t="shared" si="38"/>
        <v>7154</v>
      </c>
      <c r="AH33" s="2">
        <f t="shared" si="38"/>
        <v>7154</v>
      </c>
      <c r="AI33" s="2">
        <f t="shared" si="38"/>
        <v>7410</v>
      </c>
      <c r="AJ33" s="2">
        <f t="shared" si="38"/>
        <v>7675</v>
      </c>
      <c r="AK33" s="2">
        <f t="shared" si="38"/>
        <v>7945</v>
      </c>
      <c r="AL33" s="2">
        <f t="shared" si="38"/>
        <v>7945</v>
      </c>
      <c r="AM33" s="2">
        <f t="shared" si="38"/>
        <v>8212</v>
      </c>
      <c r="AN33" s="2">
        <f t="shared" si="38"/>
        <v>8472</v>
      </c>
      <c r="AO33" s="2">
        <f t="shared" si="38"/>
        <v>8472</v>
      </c>
      <c r="AP33" s="2">
        <f t="shared" si="38"/>
        <v>8722</v>
      </c>
      <c r="AQ33" s="2">
        <f t="shared" si="38"/>
        <v>8973</v>
      </c>
      <c r="AR33" s="2">
        <f t="shared" si="38"/>
        <v>8973</v>
      </c>
      <c r="AS33" s="2">
        <f t="shared" si="38"/>
        <v>9224</v>
      </c>
      <c r="AT33" s="2">
        <f t="shared" si="38"/>
        <v>9224</v>
      </c>
      <c r="AU33" s="2">
        <f t="shared" si="38"/>
        <v>9473</v>
      </c>
      <c r="AV33" s="2">
        <f t="shared" si="38"/>
        <v>9724</v>
      </c>
      <c r="AW33" s="2">
        <f t="shared" si="38"/>
        <v>9724</v>
      </c>
      <c r="AX33" s="2">
        <f t="shared" si="38"/>
        <v>9976</v>
      </c>
      <c r="AY33" s="2">
        <f t="shared" si="38"/>
        <v>9976</v>
      </c>
      <c r="AZ33" s="2">
        <f t="shared" si="38"/>
        <v>10231</v>
      </c>
      <c r="BA33" s="2">
        <f t="shared" si="38"/>
        <v>10231</v>
      </c>
      <c r="BB33" s="2">
        <f t="shared" si="38"/>
        <v>10495</v>
      </c>
      <c r="BC33" s="2">
        <f t="shared" si="38"/>
        <v>10495</v>
      </c>
      <c r="BD33" s="2">
        <f t="shared" si="38"/>
        <v>10756</v>
      </c>
      <c r="BE33" s="2">
        <f t="shared" si="38"/>
        <v>10756</v>
      </c>
      <c r="BF33" s="2">
        <f t="shared" si="38"/>
        <v>11021</v>
      </c>
      <c r="BG33" s="2">
        <f t="shared" si="38"/>
        <v>11289</v>
      </c>
      <c r="BH33" s="2">
        <f t="shared" si="38"/>
        <v>11289</v>
      </c>
      <c r="BI33" s="2">
        <f t="shared" si="38"/>
        <v>11559</v>
      </c>
      <c r="BJ33" s="2">
        <f t="shared" si="38"/>
        <v>11559</v>
      </c>
      <c r="BK33" s="2">
        <f t="shared" si="38"/>
        <v>11832</v>
      </c>
      <c r="BL33" s="2">
        <f t="shared" si="38"/>
        <v>11832</v>
      </c>
      <c r="BM33" s="2">
        <f t="shared" si="38"/>
        <v>12113</v>
      </c>
      <c r="BN33" s="2">
        <f t="shared" si="38"/>
        <v>12113</v>
      </c>
      <c r="BO33" s="2">
        <f t="shared" si="38"/>
        <v>12113</v>
      </c>
      <c r="BP33" s="2">
        <f t="shared" si="38"/>
        <v>12398</v>
      </c>
      <c r="BQ33" s="2">
        <f t="shared" si="38"/>
        <v>12398</v>
      </c>
      <c r="BR33" s="2">
        <f t="shared" si="38"/>
        <v>12692</v>
      </c>
      <c r="BS33" s="2">
        <f t="shared" si="38"/>
        <v>12692</v>
      </c>
      <c r="BT33" s="2">
        <f t="shared" si="38"/>
        <v>13005</v>
      </c>
      <c r="BU33" s="2">
        <f t="shared" ref="BU33:BW33" si="39" xml:space="preserve"> $D33 + $D4 - BU4</f>
        <v>13005</v>
      </c>
      <c r="BV33" s="2">
        <f t="shared" si="39"/>
        <v>13332</v>
      </c>
      <c r="BW33" s="2">
        <f t="shared" si="39"/>
        <v>13332</v>
      </c>
    </row>
    <row r="36" spans="2: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4" spans="9:58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</sheetData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7"/>
  <sheetViews>
    <sheetView workbookViewId="0">
      <selection activeCell="J17" sqref="J17"/>
    </sheetView>
  </sheetViews>
  <sheetFormatPr defaultRowHeight="12.75"/>
  <cols>
    <col min="1" max="1" width="21.42578125" customWidth="1"/>
    <col min="14" max="14" width="12.28515625" customWidth="1"/>
    <col min="15" max="15" width="5.85546875" customWidth="1"/>
    <col min="16" max="17" width="15.140625" customWidth="1"/>
    <col min="18" max="18" width="5" customWidth="1"/>
    <col min="20" max="20" width="6.85546875" customWidth="1"/>
    <col min="21" max="21" width="17.140625" customWidth="1"/>
  </cols>
  <sheetData>
    <row r="1" spans="1:21">
      <c r="A1" s="4" t="s">
        <v>118</v>
      </c>
      <c r="B1" s="4" t="s">
        <v>119</v>
      </c>
      <c r="C1" s="4" t="s">
        <v>120</v>
      </c>
      <c r="D1" s="4" t="s">
        <v>121</v>
      </c>
      <c r="E1" s="4" t="s">
        <v>122</v>
      </c>
      <c r="F1" s="4" t="s">
        <v>123</v>
      </c>
      <c r="G1" s="4" t="s">
        <v>124</v>
      </c>
      <c r="H1" s="4" t="s">
        <v>125</v>
      </c>
      <c r="I1" s="4" t="s">
        <v>126</v>
      </c>
      <c r="J1" s="4" t="s">
        <v>127</v>
      </c>
      <c r="K1" s="4" t="s">
        <v>128</v>
      </c>
      <c r="L1" s="4" t="s">
        <v>129</v>
      </c>
      <c r="M1" s="4" t="s">
        <v>130</v>
      </c>
      <c r="N1" s="4" t="s">
        <v>131</v>
      </c>
      <c r="O1" s="4" t="s">
        <v>132</v>
      </c>
      <c r="P1" s="4" t="s">
        <v>6</v>
      </c>
      <c r="Q1" s="4" t="s">
        <v>133</v>
      </c>
      <c r="R1" s="4" t="s">
        <v>132</v>
      </c>
      <c r="S1" s="4" t="s">
        <v>134</v>
      </c>
      <c r="T1" s="4" t="s">
        <v>132</v>
      </c>
      <c r="U1" s="4" t="s">
        <v>6</v>
      </c>
    </row>
    <row r="3" spans="1:21">
      <c r="A3" t="s">
        <v>135</v>
      </c>
      <c r="B3">
        <v>640</v>
      </c>
      <c r="C3">
        <v>730</v>
      </c>
      <c r="D3">
        <v>910</v>
      </c>
      <c r="E3">
        <v>990</v>
      </c>
      <c r="F3">
        <v>940</v>
      </c>
      <c r="G3">
        <v>830</v>
      </c>
      <c r="H3">
        <v>770</v>
      </c>
      <c r="I3">
        <v>740</v>
      </c>
      <c r="J3">
        <v>740</v>
      </c>
      <c r="K3">
        <v>890</v>
      </c>
      <c r="L3">
        <v>750</v>
      </c>
      <c r="M3">
        <v>620</v>
      </c>
      <c r="N3">
        <v>800</v>
      </c>
      <c r="O3" t="s">
        <v>136</v>
      </c>
      <c r="P3" t="s">
        <v>137</v>
      </c>
      <c r="Q3" s="12">
        <f xml:space="preserve"> SUM(B3:M3)/12 * 60 * 60 *24 *365.2425 / 43559.9</f>
        <v>576541.13760591741</v>
      </c>
      <c r="R3" s="12" t="s">
        <v>23</v>
      </c>
      <c r="S3" s="11">
        <v>2.1</v>
      </c>
      <c r="T3" t="s">
        <v>138</v>
      </c>
      <c r="U3" t="s">
        <v>139</v>
      </c>
    </row>
    <row r="4" spans="1:21">
      <c r="A4" t="s">
        <v>140</v>
      </c>
      <c r="B4">
        <v>510</v>
      </c>
      <c r="C4">
        <v>560</v>
      </c>
      <c r="D4">
        <v>660</v>
      </c>
      <c r="E4">
        <v>720</v>
      </c>
      <c r="F4">
        <v>610</v>
      </c>
      <c r="G4">
        <v>530</v>
      </c>
      <c r="H4">
        <v>480</v>
      </c>
      <c r="I4">
        <v>480</v>
      </c>
      <c r="J4">
        <v>520</v>
      </c>
      <c r="K4">
        <v>640</v>
      </c>
      <c r="L4">
        <v>570</v>
      </c>
      <c r="M4">
        <v>480</v>
      </c>
      <c r="N4">
        <v>560</v>
      </c>
      <c r="O4" t="s">
        <v>136</v>
      </c>
      <c r="P4" t="s">
        <v>137</v>
      </c>
      <c r="Q4" s="12">
        <f t="shared" ref="Q4:Q5" si="0" xml:space="preserve"> SUM(B4:M4)/12 * 60 * 60 *24 *365.2425 / 43559.9</f>
        <v>408106.60630534042</v>
      </c>
      <c r="R4" s="12" t="s">
        <v>23</v>
      </c>
      <c r="S4" s="11">
        <v>3</v>
      </c>
      <c r="T4" t="s">
        <v>138</v>
      </c>
      <c r="U4" t="s">
        <v>141</v>
      </c>
    </row>
    <row r="5" spans="1:21">
      <c r="A5" t="s">
        <v>142</v>
      </c>
      <c r="B5">
        <v>60</v>
      </c>
      <c r="C5">
        <v>60</v>
      </c>
      <c r="D5">
        <v>60</v>
      </c>
      <c r="E5">
        <v>50</v>
      </c>
      <c r="F5">
        <v>50</v>
      </c>
      <c r="G5">
        <v>50</v>
      </c>
      <c r="H5">
        <v>50</v>
      </c>
      <c r="I5">
        <v>50</v>
      </c>
      <c r="J5">
        <v>60</v>
      </c>
      <c r="K5">
        <v>60</v>
      </c>
      <c r="L5">
        <v>60</v>
      </c>
      <c r="M5">
        <v>60</v>
      </c>
      <c r="N5">
        <v>55</v>
      </c>
      <c r="O5" t="s">
        <v>136</v>
      </c>
      <c r="P5" t="s">
        <v>137</v>
      </c>
      <c r="Q5" s="12">
        <f t="shared" si="0"/>
        <v>40448.43583203818</v>
      </c>
      <c r="R5" s="12" t="s">
        <v>23</v>
      </c>
      <c r="S5" s="11">
        <v>0.9</v>
      </c>
      <c r="T5" t="s">
        <v>138</v>
      </c>
      <c r="U5" t="s">
        <v>143</v>
      </c>
    </row>
    <row r="7" spans="1:21">
      <c r="A7" t="s">
        <v>144</v>
      </c>
      <c r="S7" s="12">
        <f>(Q3*S3+Q4*S4+Q5*S5)/SUM(Q3:Q5) * 1000</f>
        <v>2410.9540636042398</v>
      </c>
      <c r="T7" t="s">
        <v>145</v>
      </c>
      <c r="U7" t="s">
        <v>24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588"/>
  <sheetViews>
    <sheetView workbookViewId="0">
      <selection activeCell="C475" sqref="C475"/>
    </sheetView>
  </sheetViews>
  <sheetFormatPr defaultColWidth="11.5703125" defaultRowHeight="15"/>
  <cols>
    <col min="1" max="1" width="11.5703125" style="6"/>
    <col min="2" max="2" width="11.5703125" style="2"/>
    <col min="3" max="3" width="16.5703125" style="2" customWidth="1"/>
    <col min="4" max="4" width="16.5703125" style="7" customWidth="1"/>
    <col min="5" max="5" width="5.42578125" style="7" customWidth="1"/>
    <col min="6" max="6" width="12.28515625" style="7" customWidth="1"/>
    <col min="7" max="7" width="10.42578125" style="7" customWidth="1"/>
    <col min="8" max="8" width="20.5703125" style="7" customWidth="1"/>
    <col min="9" max="16384" width="11.5703125" style="7"/>
  </cols>
  <sheetData>
    <row r="1" spans="1:8">
      <c r="A1" s="6" t="s">
        <v>146</v>
      </c>
      <c r="B1" s="2" t="s">
        <v>147</v>
      </c>
      <c r="C1" s="2" t="s">
        <v>148</v>
      </c>
      <c r="E1" s="2"/>
      <c r="F1" s="2" t="s">
        <v>149</v>
      </c>
      <c r="G1" s="2" t="s">
        <v>150</v>
      </c>
      <c r="H1" s="2" t="s">
        <v>151</v>
      </c>
    </row>
    <row r="2" spans="1:8">
      <c r="A2" s="6">
        <v>-278.60000000000002</v>
      </c>
      <c r="B2" s="2">
        <v>0</v>
      </c>
      <c r="C2" s="2">
        <v>0</v>
      </c>
      <c r="E2" s="2" t="s">
        <v>7</v>
      </c>
      <c r="F2" s="2" t="s">
        <v>152</v>
      </c>
      <c r="G2" s="2" t="s">
        <v>153</v>
      </c>
      <c r="H2" s="2" t="s">
        <v>154</v>
      </c>
    </row>
    <row r="3" spans="1:8">
      <c r="A3" s="6">
        <v>-278.5</v>
      </c>
      <c r="B3" s="2">
        <v>1</v>
      </c>
      <c r="C3" s="2">
        <v>0</v>
      </c>
      <c r="E3" s="2">
        <v>28</v>
      </c>
      <c r="F3" s="2">
        <v>806000</v>
      </c>
      <c r="G3" s="2">
        <v>4500400</v>
      </c>
      <c r="H3" s="2">
        <v>4107</v>
      </c>
    </row>
    <row r="4" spans="1:8">
      <c r="A4" s="6">
        <v>-278.39999999999998</v>
      </c>
      <c r="B4" s="2">
        <v>9</v>
      </c>
      <c r="C4" s="2">
        <v>1</v>
      </c>
      <c r="E4" s="2">
        <f xml:space="preserve"> E3 - 1</f>
        <v>27</v>
      </c>
      <c r="F4" s="2">
        <v>806000</v>
      </c>
      <c r="G4" s="2">
        <v>4500400</v>
      </c>
      <c r="H4" s="2">
        <v>4107</v>
      </c>
    </row>
    <row r="5" spans="1:8">
      <c r="A5" s="6">
        <v>-278.3</v>
      </c>
      <c r="B5" s="2">
        <v>27</v>
      </c>
      <c r="C5" s="2">
        <v>2</v>
      </c>
      <c r="E5" s="2">
        <f t="shared" ref="E5:E31" si="0" xml:space="preserve"> E4 - 1</f>
        <v>26</v>
      </c>
      <c r="F5" s="2">
        <v>826000</v>
      </c>
      <c r="G5" s="2">
        <v>4523510</v>
      </c>
      <c r="H5" s="2">
        <v>4028</v>
      </c>
    </row>
    <row r="6" spans="1:8">
      <c r="A6" s="6">
        <v>-278.2</v>
      </c>
      <c r="B6" s="2">
        <v>70</v>
      </c>
      <c r="C6" s="2">
        <v>7</v>
      </c>
      <c r="E6" s="2">
        <f t="shared" si="0"/>
        <v>25</v>
      </c>
      <c r="F6" s="2">
        <v>846000</v>
      </c>
      <c r="G6" s="2">
        <v>4546620</v>
      </c>
      <c r="H6" s="2">
        <v>3953</v>
      </c>
    </row>
    <row r="7" spans="1:8">
      <c r="A7" s="6">
        <v>-278.10000000000002</v>
      </c>
      <c r="B7" s="2">
        <v>193</v>
      </c>
      <c r="C7" s="2">
        <v>20</v>
      </c>
      <c r="E7" s="2">
        <f t="shared" si="0"/>
        <v>24</v>
      </c>
      <c r="F7" s="2">
        <v>866000</v>
      </c>
      <c r="G7" s="2">
        <v>4569730</v>
      </c>
      <c r="H7" s="2">
        <v>3881</v>
      </c>
    </row>
    <row r="8" spans="1:8">
      <c r="A8" s="6">
        <v>-278</v>
      </c>
      <c r="B8" s="2">
        <v>441</v>
      </c>
      <c r="C8" s="2">
        <v>52</v>
      </c>
      <c r="E8" s="2">
        <f t="shared" si="0"/>
        <v>23</v>
      </c>
      <c r="F8" s="2">
        <v>886000</v>
      </c>
      <c r="G8" s="2">
        <v>4592840</v>
      </c>
      <c r="H8" s="2">
        <v>3813</v>
      </c>
    </row>
    <row r="9" spans="1:8">
      <c r="A9" s="6">
        <v>-277.89999999999998</v>
      </c>
      <c r="B9" s="2">
        <v>789</v>
      </c>
      <c r="C9" s="2">
        <v>114</v>
      </c>
      <c r="E9" s="2">
        <f t="shared" si="0"/>
        <v>22</v>
      </c>
      <c r="F9" s="2">
        <v>906000</v>
      </c>
      <c r="G9" s="2">
        <v>4615950</v>
      </c>
      <c r="H9" s="2">
        <v>3747</v>
      </c>
    </row>
    <row r="10" spans="1:8">
      <c r="A10" s="6">
        <v>-277.8</v>
      </c>
      <c r="B10" s="2">
        <v>1209</v>
      </c>
      <c r="C10" s="2">
        <v>214</v>
      </c>
      <c r="E10" s="2">
        <f t="shared" si="0"/>
        <v>21</v>
      </c>
      <c r="F10" s="2">
        <v>926000</v>
      </c>
      <c r="G10" s="2">
        <v>4639060</v>
      </c>
      <c r="H10" s="2">
        <v>3685</v>
      </c>
    </row>
    <row r="11" spans="1:8">
      <c r="A11" s="6">
        <v>-277.7</v>
      </c>
      <c r="B11" s="2">
        <v>1681</v>
      </c>
      <c r="C11" s="2">
        <v>358</v>
      </c>
      <c r="E11" s="2">
        <f t="shared" si="0"/>
        <v>20</v>
      </c>
      <c r="F11" s="2">
        <v>946000</v>
      </c>
      <c r="G11" s="2">
        <v>4662170</v>
      </c>
      <c r="H11" s="2">
        <v>3625</v>
      </c>
    </row>
    <row r="12" spans="1:8">
      <c r="A12" s="6">
        <v>-277.60000000000002</v>
      </c>
      <c r="B12" s="2">
        <v>2145</v>
      </c>
      <c r="C12" s="2">
        <v>549</v>
      </c>
      <c r="E12" s="2">
        <f t="shared" si="0"/>
        <v>19</v>
      </c>
      <c r="F12" s="2">
        <v>966000</v>
      </c>
      <c r="G12" s="2">
        <v>4685280</v>
      </c>
      <c r="H12" s="2">
        <v>3567</v>
      </c>
    </row>
    <row r="13" spans="1:8">
      <c r="A13" s="6">
        <v>-277.5</v>
      </c>
      <c r="B13" s="2">
        <v>2619</v>
      </c>
      <c r="C13" s="2">
        <v>787</v>
      </c>
      <c r="E13" s="2">
        <f t="shared" si="0"/>
        <v>18</v>
      </c>
      <c r="F13" s="2">
        <v>986000</v>
      </c>
      <c r="G13" s="2">
        <v>4708390</v>
      </c>
      <c r="H13" s="2">
        <v>3512</v>
      </c>
    </row>
    <row r="14" spans="1:8">
      <c r="A14" s="6">
        <v>-277.39999999999998</v>
      </c>
      <c r="B14" s="2">
        <v>3168</v>
      </c>
      <c r="C14" s="2">
        <v>1077</v>
      </c>
      <c r="E14" s="2">
        <f t="shared" si="0"/>
        <v>17</v>
      </c>
      <c r="F14" s="2">
        <v>1006000</v>
      </c>
      <c r="G14" s="2">
        <v>4731500</v>
      </c>
      <c r="H14" s="2">
        <v>3459</v>
      </c>
    </row>
    <row r="15" spans="1:8">
      <c r="A15" s="6">
        <v>-277.3</v>
      </c>
      <c r="B15" s="2">
        <v>3734</v>
      </c>
      <c r="C15" s="2">
        <v>1422</v>
      </c>
      <c r="E15" s="2">
        <f t="shared" si="0"/>
        <v>16</v>
      </c>
      <c r="F15" s="2">
        <v>1026000</v>
      </c>
      <c r="G15" s="2">
        <v>4754610</v>
      </c>
      <c r="H15" s="2">
        <v>3408</v>
      </c>
    </row>
    <row r="16" spans="1:8">
      <c r="A16" s="6">
        <v>-277.2</v>
      </c>
      <c r="B16" s="2">
        <v>4341</v>
      </c>
      <c r="C16" s="2">
        <v>1826</v>
      </c>
      <c r="E16" s="2">
        <f t="shared" si="0"/>
        <v>15</v>
      </c>
      <c r="F16" s="2">
        <v>1046000</v>
      </c>
      <c r="G16" s="2">
        <v>4777720</v>
      </c>
      <c r="H16" s="2">
        <v>3359</v>
      </c>
    </row>
    <row r="17" spans="1:8">
      <c r="A17" s="6">
        <v>-277.10000000000002</v>
      </c>
      <c r="B17" s="2">
        <v>5001</v>
      </c>
      <c r="C17" s="2">
        <v>2293</v>
      </c>
      <c r="E17" s="2">
        <f t="shared" si="0"/>
        <v>14</v>
      </c>
      <c r="F17" s="2">
        <v>1066000</v>
      </c>
      <c r="G17" s="2">
        <v>4800830</v>
      </c>
      <c r="H17" s="2">
        <v>3312</v>
      </c>
    </row>
    <row r="18" spans="1:8">
      <c r="A18" s="6">
        <v>-277</v>
      </c>
      <c r="B18" s="2">
        <v>5705</v>
      </c>
      <c r="C18" s="2">
        <v>2828</v>
      </c>
      <c r="E18" s="2">
        <f t="shared" si="0"/>
        <v>13</v>
      </c>
      <c r="F18" s="2">
        <v>1086000</v>
      </c>
      <c r="G18" s="2">
        <v>4823940</v>
      </c>
      <c r="H18" s="2">
        <v>3267</v>
      </c>
    </row>
    <row r="19" spans="1:8">
      <c r="A19" s="6">
        <v>-276.89999999999998</v>
      </c>
      <c r="B19" s="2">
        <v>6439</v>
      </c>
      <c r="C19" s="2">
        <v>3435</v>
      </c>
      <c r="E19" s="2">
        <f t="shared" si="0"/>
        <v>12</v>
      </c>
      <c r="F19" s="2">
        <v>1106000</v>
      </c>
      <c r="G19" s="2">
        <v>4847050</v>
      </c>
      <c r="H19" s="2">
        <v>3223</v>
      </c>
    </row>
    <row r="20" spans="1:8">
      <c r="A20" s="6">
        <v>-276.8</v>
      </c>
      <c r="B20" s="2">
        <v>7273</v>
      </c>
      <c r="C20" s="2">
        <v>4121</v>
      </c>
      <c r="E20" s="2">
        <f t="shared" si="0"/>
        <v>11</v>
      </c>
      <c r="F20" s="2">
        <v>1126000</v>
      </c>
      <c r="G20" s="2">
        <v>4870160</v>
      </c>
      <c r="H20" s="2">
        <v>3181</v>
      </c>
    </row>
    <row r="21" spans="1:8">
      <c r="A21" s="6">
        <v>-276.7</v>
      </c>
      <c r="B21" s="2">
        <v>8088</v>
      </c>
      <c r="C21" s="2">
        <v>4889</v>
      </c>
      <c r="E21" s="2">
        <f t="shared" si="0"/>
        <v>10</v>
      </c>
      <c r="F21" s="2">
        <v>1146000</v>
      </c>
      <c r="G21" s="2">
        <v>4893270</v>
      </c>
      <c r="H21" s="2">
        <v>3140</v>
      </c>
    </row>
    <row r="22" spans="1:8">
      <c r="A22" s="6">
        <v>-276.60000000000002</v>
      </c>
      <c r="B22" s="2">
        <v>8897</v>
      </c>
      <c r="C22" s="2">
        <v>5738</v>
      </c>
      <c r="E22" s="2">
        <f t="shared" si="0"/>
        <v>9</v>
      </c>
      <c r="F22" s="2">
        <v>1166000</v>
      </c>
      <c r="G22" s="2">
        <v>4916380</v>
      </c>
      <c r="H22" s="2">
        <v>3101</v>
      </c>
    </row>
    <row r="23" spans="1:8">
      <c r="A23" s="6">
        <v>-276.5</v>
      </c>
      <c r="B23" s="2">
        <v>9666</v>
      </c>
      <c r="C23" s="2">
        <v>6666</v>
      </c>
      <c r="E23" s="2">
        <f t="shared" si="0"/>
        <v>8</v>
      </c>
      <c r="F23" s="2">
        <v>1186000</v>
      </c>
      <c r="G23" s="2">
        <v>4939490</v>
      </c>
      <c r="H23" s="2">
        <v>3063</v>
      </c>
    </row>
    <row r="24" spans="1:8">
      <c r="A24" s="6">
        <v>-276.39999999999998</v>
      </c>
      <c r="B24" s="2">
        <v>10409</v>
      </c>
      <c r="C24" s="2">
        <v>7670</v>
      </c>
      <c r="E24" s="2">
        <f t="shared" si="0"/>
        <v>7</v>
      </c>
      <c r="F24" s="2">
        <v>1206000</v>
      </c>
      <c r="G24" s="2">
        <v>4962600</v>
      </c>
      <c r="H24" s="2">
        <v>3026</v>
      </c>
    </row>
    <row r="25" spans="1:8">
      <c r="A25" s="6">
        <v>-276.3</v>
      </c>
      <c r="B25" s="2">
        <v>11130</v>
      </c>
      <c r="C25" s="2">
        <v>8747</v>
      </c>
      <c r="E25" s="2">
        <f t="shared" si="0"/>
        <v>6</v>
      </c>
      <c r="F25" s="2">
        <v>1226000</v>
      </c>
      <c r="G25" s="2">
        <v>4983710</v>
      </c>
      <c r="H25" s="2">
        <v>2990</v>
      </c>
    </row>
    <row r="26" spans="1:8">
      <c r="A26" s="6">
        <v>-276.2</v>
      </c>
      <c r="B26" s="2">
        <v>11793</v>
      </c>
      <c r="C26" s="2">
        <v>9893</v>
      </c>
      <c r="E26" s="2">
        <f t="shared" si="0"/>
        <v>5</v>
      </c>
      <c r="F26" s="2">
        <v>1246000</v>
      </c>
      <c r="G26" s="2">
        <v>5008820</v>
      </c>
      <c r="H26" s="2">
        <v>2957</v>
      </c>
    </row>
    <row r="27" spans="1:8">
      <c r="A27" s="6">
        <v>-276.10000000000002</v>
      </c>
      <c r="B27" s="2">
        <v>12438</v>
      </c>
      <c r="C27" s="2">
        <v>11105</v>
      </c>
      <c r="E27" s="2">
        <f t="shared" si="0"/>
        <v>4</v>
      </c>
      <c r="F27" s="2">
        <v>1266000</v>
      </c>
      <c r="G27" s="2">
        <v>5031930</v>
      </c>
      <c r="H27" s="2">
        <v>2923</v>
      </c>
    </row>
    <row r="28" spans="1:8">
      <c r="A28" s="6">
        <v>-276</v>
      </c>
      <c r="B28" s="2">
        <v>13115</v>
      </c>
      <c r="C28" s="2">
        <v>12382</v>
      </c>
      <c r="E28" s="2">
        <f t="shared" si="0"/>
        <v>3</v>
      </c>
      <c r="F28" s="2">
        <v>1286000</v>
      </c>
      <c r="G28" s="2">
        <v>5055040</v>
      </c>
      <c r="H28" s="2">
        <v>2891</v>
      </c>
    </row>
    <row r="29" spans="1:8">
      <c r="A29" s="6">
        <v>-275.89999999999998</v>
      </c>
      <c r="B29" s="2">
        <v>13858</v>
      </c>
      <c r="C29" s="2">
        <v>13731</v>
      </c>
      <c r="E29" s="2">
        <f t="shared" si="0"/>
        <v>2</v>
      </c>
      <c r="F29" s="2">
        <v>1306000</v>
      </c>
      <c r="G29" s="2">
        <v>5078150</v>
      </c>
      <c r="H29" s="2">
        <v>2860</v>
      </c>
    </row>
    <row r="30" spans="1:8">
      <c r="A30" s="6">
        <v>-275.8</v>
      </c>
      <c r="B30" s="2">
        <v>14718</v>
      </c>
      <c r="C30" s="2">
        <v>15160</v>
      </c>
      <c r="E30" s="2">
        <f t="shared" si="0"/>
        <v>1</v>
      </c>
      <c r="F30" s="2">
        <v>1326000</v>
      </c>
      <c r="G30" s="2">
        <v>5101260</v>
      </c>
      <c r="H30" s="2">
        <v>2830</v>
      </c>
    </row>
    <row r="31" spans="1:8">
      <c r="A31" s="6">
        <v>-275.7</v>
      </c>
      <c r="B31" s="2">
        <v>15699</v>
      </c>
      <c r="C31" s="2">
        <v>16681</v>
      </c>
      <c r="E31" s="2">
        <f t="shared" si="0"/>
        <v>0</v>
      </c>
      <c r="F31" s="2">
        <v>1346000</v>
      </c>
      <c r="G31" s="2">
        <v>5124370</v>
      </c>
      <c r="H31" s="2">
        <v>2800</v>
      </c>
    </row>
    <row r="32" spans="1:8">
      <c r="A32" s="6">
        <v>-275.60000000000002</v>
      </c>
      <c r="B32" s="2">
        <v>16692</v>
      </c>
      <c r="C32" s="2">
        <v>18300</v>
      </c>
      <c r="E32" s="2"/>
      <c r="F32" s="2"/>
      <c r="G32" s="2"/>
      <c r="H32" s="2"/>
    </row>
    <row r="33" spans="1:8">
      <c r="A33" s="6">
        <v>-275.5</v>
      </c>
      <c r="B33" s="2">
        <v>17626</v>
      </c>
      <c r="C33" s="2">
        <v>20016</v>
      </c>
      <c r="E33" s="2"/>
      <c r="F33" s="2"/>
      <c r="G33" s="2"/>
      <c r="H33" s="2"/>
    </row>
    <row r="34" spans="1:8">
      <c r="A34" s="6">
        <v>-275.39999999999998</v>
      </c>
      <c r="B34" s="2">
        <v>18573</v>
      </c>
      <c r="C34" s="2">
        <v>21826</v>
      </c>
      <c r="E34" s="2"/>
      <c r="F34" s="2"/>
      <c r="G34" s="2"/>
      <c r="H34" s="2"/>
    </row>
    <row r="35" spans="1:8">
      <c r="A35" s="6">
        <v>-275.3</v>
      </c>
      <c r="B35" s="2">
        <v>19508</v>
      </c>
      <c r="C35" s="2">
        <v>23730</v>
      </c>
      <c r="E35" s="2"/>
      <c r="F35" s="2"/>
      <c r="G35" s="2"/>
      <c r="H35" s="2"/>
    </row>
    <row r="36" spans="1:8">
      <c r="A36" s="6">
        <v>-275.2</v>
      </c>
      <c r="B36" s="2">
        <v>20479</v>
      </c>
      <c r="C36" s="2">
        <v>25729</v>
      </c>
      <c r="E36" s="2"/>
      <c r="F36" s="2"/>
      <c r="G36" s="2"/>
      <c r="H36" s="2"/>
    </row>
    <row r="37" spans="1:8">
      <c r="A37" s="6">
        <v>-275.10000000000002</v>
      </c>
      <c r="B37" s="2">
        <v>21439</v>
      </c>
      <c r="C37" s="2">
        <v>27825</v>
      </c>
      <c r="E37" s="2"/>
      <c r="F37" s="2"/>
      <c r="G37" s="2"/>
      <c r="H37" s="2"/>
    </row>
    <row r="38" spans="1:8">
      <c r="A38" s="6">
        <v>-275</v>
      </c>
      <c r="B38" s="2">
        <v>22315</v>
      </c>
      <c r="C38" s="2">
        <v>30013</v>
      </c>
      <c r="E38" s="2"/>
      <c r="F38" s="2"/>
      <c r="G38" s="2"/>
      <c r="H38" s="2"/>
    </row>
    <row r="39" spans="1:8">
      <c r="A39" s="6">
        <v>-274.89999999999998</v>
      </c>
      <c r="B39" s="2">
        <v>23193</v>
      </c>
      <c r="C39" s="2">
        <v>32288</v>
      </c>
      <c r="E39" s="2"/>
      <c r="F39" s="2"/>
      <c r="G39" s="2"/>
      <c r="H39" s="2"/>
    </row>
    <row r="40" spans="1:8">
      <c r="A40" s="6">
        <v>-274.8</v>
      </c>
      <c r="B40" s="2">
        <v>24086</v>
      </c>
      <c r="C40" s="2">
        <v>34652</v>
      </c>
      <c r="E40" s="2"/>
      <c r="F40" s="2"/>
      <c r="G40" s="2"/>
      <c r="H40" s="2"/>
    </row>
    <row r="41" spans="1:8">
      <c r="A41" s="6">
        <v>-274.7</v>
      </c>
      <c r="B41" s="2">
        <v>25087</v>
      </c>
      <c r="C41" s="2">
        <v>37111</v>
      </c>
    </row>
    <row r="42" spans="1:8">
      <c r="A42" s="6">
        <v>-274.60000000000002</v>
      </c>
      <c r="B42" s="2">
        <v>26113</v>
      </c>
      <c r="C42" s="2">
        <v>39671</v>
      </c>
    </row>
    <row r="43" spans="1:8">
      <c r="A43" s="6">
        <v>-274.5</v>
      </c>
      <c r="B43" s="2">
        <v>27254</v>
      </c>
      <c r="C43" s="2">
        <v>42339</v>
      </c>
    </row>
    <row r="44" spans="1:8">
      <c r="A44" s="6">
        <v>-274.39999999999998</v>
      </c>
      <c r="B44" s="2">
        <v>28712</v>
      </c>
      <c r="C44" s="2">
        <v>45138</v>
      </c>
    </row>
    <row r="45" spans="1:8">
      <c r="A45" s="6">
        <v>-274.3</v>
      </c>
      <c r="B45" s="2">
        <v>30247</v>
      </c>
      <c r="C45" s="2">
        <v>48086</v>
      </c>
    </row>
    <row r="46" spans="1:8">
      <c r="A46" s="6">
        <v>-274.2</v>
      </c>
      <c r="B46" s="2">
        <v>31717</v>
      </c>
      <c r="C46" s="2">
        <v>51184</v>
      </c>
    </row>
    <row r="47" spans="1:8">
      <c r="A47" s="6">
        <v>-274.10000000000002</v>
      </c>
      <c r="B47" s="2">
        <v>33113</v>
      </c>
      <c r="C47" s="2">
        <v>54425</v>
      </c>
    </row>
    <row r="48" spans="1:8">
      <c r="A48" s="6">
        <v>-274</v>
      </c>
      <c r="B48" s="2">
        <v>34430</v>
      </c>
      <c r="C48" s="2">
        <v>57803</v>
      </c>
    </row>
    <row r="49" spans="1:3">
      <c r="A49" s="6">
        <v>-273.89999999999998</v>
      </c>
      <c r="B49" s="2">
        <v>35638</v>
      </c>
      <c r="C49" s="2">
        <v>61306</v>
      </c>
    </row>
    <row r="50" spans="1:3">
      <c r="A50" s="6">
        <v>-273.8</v>
      </c>
      <c r="B50" s="2">
        <v>36765</v>
      </c>
      <c r="C50" s="2">
        <v>64926</v>
      </c>
    </row>
    <row r="51" spans="1:3">
      <c r="A51" s="6">
        <v>-273.7</v>
      </c>
      <c r="B51" s="2">
        <v>37864</v>
      </c>
      <c r="C51" s="2">
        <v>68658</v>
      </c>
    </row>
    <row r="52" spans="1:3">
      <c r="A52" s="6">
        <v>-273.60000000000002</v>
      </c>
      <c r="B52" s="2">
        <v>38998</v>
      </c>
      <c r="C52" s="2">
        <v>72501</v>
      </c>
    </row>
    <row r="53" spans="1:3">
      <c r="A53" s="6">
        <v>-273.5</v>
      </c>
      <c r="B53" s="2">
        <v>40144</v>
      </c>
      <c r="C53" s="2">
        <v>76458</v>
      </c>
    </row>
    <row r="54" spans="1:3">
      <c r="A54" s="6">
        <v>-273.39999999999998</v>
      </c>
      <c r="B54" s="2">
        <v>41296</v>
      </c>
      <c r="C54" s="2">
        <v>80530</v>
      </c>
    </row>
    <row r="55" spans="1:3">
      <c r="A55" s="6">
        <v>-273.3</v>
      </c>
      <c r="B55" s="2">
        <v>42395</v>
      </c>
      <c r="C55" s="2">
        <v>84714</v>
      </c>
    </row>
    <row r="56" spans="1:3">
      <c r="A56" s="6">
        <v>-273.2</v>
      </c>
      <c r="B56" s="2">
        <v>43498</v>
      </c>
      <c r="C56" s="2">
        <v>89009</v>
      </c>
    </row>
    <row r="57" spans="1:3">
      <c r="A57" s="6">
        <v>-273.10000000000002</v>
      </c>
      <c r="B57" s="2">
        <v>44578</v>
      </c>
      <c r="C57" s="2">
        <v>93413</v>
      </c>
    </row>
    <row r="58" spans="1:3">
      <c r="A58" s="6">
        <v>-273</v>
      </c>
      <c r="B58" s="2">
        <v>45669</v>
      </c>
      <c r="C58" s="2">
        <v>97925</v>
      </c>
    </row>
    <row r="59" spans="1:3">
      <c r="A59" s="6">
        <v>-272.89999999999998</v>
      </c>
      <c r="B59" s="2">
        <v>46712</v>
      </c>
      <c r="C59" s="2">
        <v>102544</v>
      </c>
    </row>
    <row r="60" spans="1:3">
      <c r="A60" s="6">
        <v>-272.8</v>
      </c>
      <c r="B60" s="2">
        <v>47797</v>
      </c>
      <c r="C60" s="2">
        <v>107270</v>
      </c>
    </row>
    <row r="61" spans="1:3">
      <c r="A61" s="6">
        <v>-272.7</v>
      </c>
      <c r="B61" s="2">
        <v>48941</v>
      </c>
      <c r="C61" s="2">
        <v>112107</v>
      </c>
    </row>
    <row r="62" spans="1:3">
      <c r="A62" s="6">
        <v>-272.60000000000002</v>
      </c>
      <c r="B62" s="2">
        <v>50094</v>
      </c>
      <c r="C62" s="2">
        <v>117058</v>
      </c>
    </row>
    <row r="63" spans="1:3">
      <c r="A63" s="6">
        <v>-272.5</v>
      </c>
      <c r="B63" s="2">
        <v>51265</v>
      </c>
      <c r="C63" s="2">
        <v>122126</v>
      </c>
    </row>
    <row r="64" spans="1:3">
      <c r="A64" s="6">
        <v>-272.39999999999998</v>
      </c>
      <c r="B64" s="2">
        <v>52416</v>
      </c>
      <c r="C64" s="2">
        <v>127310</v>
      </c>
    </row>
    <row r="65" spans="1:3">
      <c r="A65" s="6">
        <v>-272.3</v>
      </c>
      <c r="B65" s="2">
        <v>53527</v>
      </c>
      <c r="C65" s="2">
        <v>132607</v>
      </c>
    </row>
    <row r="66" spans="1:3">
      <c r="A66" s="6">
        <v>-272.2</v>
      </c>
      <c r="B66" s="2">
        <v>54652</v>
      </c>
      <c r="C66" s="2">
        <v>138016</v>
      </c>
    </row>
    <row r="67" spans="1:3">
      <c r="A67" s="6">
        <v>-272.10000000000002</v>
      </c>
      <c r="B67" s="2">
        <v>55837</v>
      </c>
      <c r="C67" s="2">
        <v>143541</v>
      </c>
    </row>
    <row r="68" spans="1:3">
      <c r="A68" s="6">
        <v>-272</v>
      </c>
      <c r="B68" s="2">
        <v>57012</v>
      </c>
      <c r="C68" s="2">
        <v>149183</v>
      </c>
    </row>
    <row r="69" spans="1:3">
      <c r="A69" s="6">
        <v>-271.89999999999998</v>
      </c>
      <c r="B69" s="2">
        <v>58201</v>
      </c>
      <c r="C69" s="2">
        <v>154944</v>
      </c>
    </row>
    <row r="70" spans="1:3">
      <c r="A70" s="6">
        <v>-271.8</v>
      </c>
      <c r="B70" s="2">
        <v>59399</v>
      </c>
      <c r="C70" s="2">
        <v>160824</v>
      </c>
    </row>
    <row r="71" spans="1:3">
      <c r="A71" s="6">
        <v>-271.7</v>
      </c>
      <c r="B71" s="2">
        <v>60602</v>
      </c>
      <c r="C71" s="2">
        <v>166824</v>
      </c>
    </row>
    <row r="72" spans="1:3">
      <c r="A72" s="6">
        <v>-271.60000000000002</v>
      </c>
      <c r="B72" s="2">
        <v>61814</v>
      </c>
      <c r="C72" s="2">
        <v>172945</v>
      </c>
    </row>
    <row r="73" spans="1:3">
      <c r="A73" s="6">
        <v>-271.5</v>
      </c>
      <c r="B73" s="2">
        <v>63089</v>
      </c>
      <c r="C73" s="2">
        <v>179190</v>
      </c>
    </row>
    <row r="74" spans="1:3">
      <c r="A74" s="6">
        <v>-271.39999999999998</v>
      </c>
      <c r="B74" s="2">
        <v>64343</v>
      </c>
      <c r="C74" s="2">
        <v>185562</v>
      </c>
    </row>
    <row r="75" spans="1:3">
      <c r="A75" s="6">
        <v>-271.3</v>
      </c>
      <c r="B75" s="2">
        <v>65495</v>
      </c>
      <c r="C75" s="2">
        <v>192053</v>
      </c>
    </row>
    <row r="76" spans="1:3">
      <c r="A76" s="6">
        <v>-271.2</v>
      </c>
      <c r="B76" s="2">
        <v>66672</v>
      </c>
      <c r="C76" s="2">
        <v>198662</v>
      </c>
    </row>
    <row r="77" spans="1:3">
      <c r="A77" s="6">
        <v>-271.10000000000002</v>
      </c>
      <c r="B77" s="2">
        <v>67870</v>
      </c>
      <c r="C77" s="2">
        <v>205389</v>
      </c>
    </row>
    <row r="78" spans="1:3">
      <c r="A78" s="6">
        <v>-271</v>
      </c>
      <c r="B78" s="2">
        <v>69137</v>
      </c>
      <c r="C78" s="2">
        <v>212239</v>
      </c>
    </row>
    <row r="79" spans="1:3">
      <c r="A79" s="6">
        <v>-270.89999999999998</v>
      </c>
      <c r="B79" s="2">
        <v>70342</v>
      </c>
      <c r="C79" s="2">
        <v>219213</v>
      </c>
    </row>
    <row r="80" spans="1:3">
      <c r="A80" s="6">
        <v>-270.8</v>
      </c>
      <c r="B80" s="2">
        <v>71507</v>
      </c>
      <c r="C80" s="2">
        <v>226305</v>
      </c>
    </row>
    <row r="81" spans="1:3">
      <c r="A81" s="6">
        <v>-270.7</v>
      </c>
      <c r="B81" s="2">
        <v>72618</v>
      </c>
      <c r="C81" s="2">
        <v>233512</v>
      </c>
    </row>
    <row r="82" spans="1:3">
      <c r="A82" s="6">
        <v>-270.60000000000002</v>
      </c>
      <c r="B82" s="2">
        <v>73722</v>
      </c>
      <c r="C82" s="2">
        <v>240829</v>
      </c>
    </row>
    <row r="83" spans="1:3">
      <c r="A83" s="6">
        <v>-270.5</v>
      </c>
      <c r="B83" s="2">
        <v>74768</v>
      </c>
      <c r="C83" s="2">
        <v>248253</v>
      </c>
    </row>
    <row r="84" spans="1:3">
      <c r="A84" s="6">
        <v>-270.39999999999998</v>
      </c>
      <c r="B84" s="2">
        <v>75837</v>
      </c>
      <c r="C84" s="2">
        <v>255783</v>
      </c>
    </row>
    <row r="85" spans="1:3">
      <c r="A85" s="6">
        <v>-270.3</v>
      </c>
      <c r="B85" s="2">
        <v>76913</v>
      </c>
      <c r="C85" s="2">
        <v>263421</v>
      </c>
    </row>
    <row r="86" spans="1:3">
      <c r="A86" s="6">
        <v>-270.2</v>
      </c>
      <c r="B86" s="2">
        <v>78140</v>
      </c>
      <c r="C86" s="2">
        <v>271174</v>
      </c>
    </row>
    <row r="87" spans="1:3">
      <c r="A87" s="6">
        <v>-270.10000000000002</v>
      </c>
      <c r="B87" s="2">
        <v>79448</v>
      </c>
      <c r="C87" s="2">
        <v>279053</v>
      </c>
    </row>
    <row r="88" spans="1:3">
      <c r="A88" s="6">
        <v>-270</v>
      </c>
      <c r="B88" s="2">
        <v>80635</v>
      </c>
      <c r="C88" s="2">
        <v>287057</v>
      </c>
    </row>
    <row r="89" spans="1:3">
      <c r="A89" s="6">
        <f>-269-0.9</f>
        <v>-269.89999999999998</v>
      </c>
      <c r="B89" s="2">
        <v>81786</v>
      </c>
      <c r="C89" s="2">
        <v>295178</v>
      </c>
    </row>
    <row r="90" spans="1:3">
      <c r="A90" s="6">
        <f>-269-0.8</f>
        <v>-269.8</v>
      </c>
      <c r="B90" s="2">
        <v>82977</v>
      </c>
      <c r="C90" s="2">
        <v>303416</v>
      </c>
    </row>
    <row r="91" spans="1:3">
      <c r="A91" s="6">
        <f>-269-0.7</f>
        <v>-269.7</v>
      </c>
      <c r="B91" s="2">
        <v>84276</v>
      </c>
      <c r="C91" s="2">
        <v>311779</v>
      </c>
    </row>
    <row r="92" spans="1:3">
      <c r="A92" s="6">
        <f>-269-0.6</f>
        <v>-269.60000000000002</v>
      </c>
      <c r="B92" s="2">
        <v>85610</v>
      </c>
      <c r="C92" s="2">
        <v>320273</v>
      </c>
    </row>
    <row r="93" spans="1:3">
      <c r="A93" s="6">
        <f>-269-0.5</f>
        <v>-269.5</v>
      </c>
      <c r="B93" s="2">
        <v>86826</v>
      </c>
      <c r="C93" s="2">
        <v>328895</v>
      </c>
    </row>
    <row r="94" spans="1:3">
      <c r="A94" s="6">
        <f>-269-0.4</f>
        <v>-269.39999999999998</v>
      </c>
      <c r="B94" s="2">
        <v>87852</v>
      </c>
      <c r="C94" s="2">
        <v>337629</v>
      </c>
    </row>
    <row r="95" spans="1:3">
      <c r="A95" s="6">
        <v>-269.3</v>
      </c>
      <c r="B95" s="2">
        <v>88765</v>
      </c>
      <c r="C95" s="2">
        <v>346460</v>
      </c>
    </row>
    <row r="96" spans="1:3">
      <c r="A96" s="6">
        <f>-269.2</f>
        <v>-269.2</v>
      </c>
      <c r="B96" s="2">
        <v>89598</v>
      </c>
      <c r="C96" s="2">
        <v>355378</v>
      </c>
    </row>
    <row r="97" spans="1:3">
      <c r="A97" s="6">
        <f>-269.1</f>
        <v>-269.10000000000002</v>
      </c>
      <c r="B97" s="2">
        <v>90441</v>
      </c>
      <c r="C97" s="2">
        <v>364380</v>
      </c>
    </row>
    <row r="98" spans="1:3">
      <c r="A98" s="6">
        <f>-269</f>
        <v>-269</v>
      </c>
      <c r="B98" s="2">
        <v>91260</v>
      </c>
      <c r="C98" s="2">
        <v>373465</v>
      </c>
    </row>
    <row r="99" spans="1:3">
      <c r="A99" s="6">
        <v>-268.89999999999998</v>
      </c>
      <c r="B99" s="2">
        <v>92038</v>
      </c>
      <c r="C99" s="2">
        <v>382630</v>
      </c>
    </row>
    <row r="100" spans="1:3">
      <c r="A100" s="6">
        <v>-268.8</v>
      </c>
      <c r="B100" s="2">
        <v>92798</v>
      </c>
      <c r="C100" s="2">
        <v>391872</v>
      </c>
    </row>
    <row r="101" spans="1:3">
      <c r="A101" s="6">
        <v>-268.7</v>
      </c>
      <c r="B101" s="2">
        <v>93524</v>
      </c>
      <c r="C101" s="2">
        <v>401188</v>
      </c>
    </row>
    <row r="102" spans="1:3">
      <c r="A102" s="6">
        <v>-268.60000000000002</v>
      </c>
      <c r="B102" s="2">
        <v>94241</v>
      </c>
      <c r="C102" s="2">
        <v>410576</v>
      </c>
    </row>
    <row r="103" spans="1:3">
      <c r="A103" s="6">
        <v>-268.5</v>
      </c>
      <c r="B103" s="2">
        <v>94916</v>
      </c>
      <c r="C103" s="2">
        <v>420034</v>
      </c>
    </row>
    <row r="104" spans="1:3">
      <c r="A104" s="6">
        <v>-268.39999999999998</v>
      </c>
      <c r="B104" s="2">
        <v>95608</v>
      </c>
      <c r="C104" s="2">
        <v>429560</v>
      </c>
    </row>
    <row r="105" spans="1:3">
      <c r="A105" s="6">
        <v>-268.3</v>
      </c>
      <c r="B105" s="2">
        <v>96313</v>
      </c>
      <c r="C105" s="2">
        <v>439156</v>
      </c>
    </row>
    <row r="106" spans="1:3">
      <c r="A106" s="6">
        <v>-268.2</v>
      </c>
      <c r="B106" s="2">
        <v>97003</v>
      </c>
      <c r="C106" s="2">
        <v>448822</v>
      </c>
    </row>
    <row r="107" spans="1:3">
      <c r="A107" s="6">
        <v>-268.10000000000002</v>
      </c>
      <c r="B107" s="2">
        <v>97668</v>
      </c>
      <c r="C107" s="2">
        <v>458555</v>
      </c>
    </row>
    <row r="108" spans="1:3">
      <c r="A108" s="6">
        <v>-268</v>
      </c>
      <c r="B108" s="2">
        <v>98332</v>
      </c>
      <c r="C108" s="2">
        <v>468355</v>
      </c>
    </row>
    <row r="109" spans="1:3">
      <c r="A109" s="6">
        <v>-267.89999999999998</v>
      </c>
      <c r="B109" s="2">
        <v>98966</v>
      </c>
      <c r="C109" s="2">
        <v>478220</v>
      </c>
    </row>
    <row r="110" spans="1:3">
      <c r="A110" s="6">
        <v>-267.8</v>
      </c>
      <c r="B110" s="2">
        <v>99580</v>
      </c>
      <c r="C110" s="2">
        <v>488148</v>
      </c>
    </row>
    <row r="111" spans="1:3">
      <c r="A111" s="6">
        <v>-267.7</v>
      </c>
      <c r="B111" s="2">
        <v>100199</v>
      </c>
      <c r="C111" s="2">
        <v>498137</v>
      </c>
    </row>
    <row r="112" spans="1:3">
      <c r="A112" s="6">
        <v>-267.60000000000002</v>
      </c>
      <c r="B112" s="2">
        <v>100834</v>
      </c>
      <c r="C112" s="2">
        <v>508188</v>
      </c>
    </row>
    <row r="113" spans="1:3">
      <c r="A113" s="6">
        <v>-267.5</v>
      </c>
      <c r="B113" s="2">
        <v>101448</v>
      </c>
      <c r="C113" s="2">
        <v>518302</v>
      </c>
    </row>
    <row r="114" spans="1:3">
      <c r="A114" s="6">
        <v>-267.39999999999998</v>
      </c>
      <c r="B114" s="2">
        <v>102038</v>
      </c>
      <c r="C114" s="2">
        <v>528477</v>
      </c>
    </row>
    <row r="115" spans="1:3">
      <c r="A115" s="6">
        <v>-267.3</v>
      </c>
      <c r="B115" s="2">
        <v>102632</v>
      </c>
      <c r="C115" s="2">
        <v>538710</v>
      </c>
    </row>
    <row r="116" spans="1:3">
      <c r="A116" s="6">
        <v>-267.2</v>
      </c>
      <c r="B116" s="2">
        <v>103206</v>
      </c>
      <c r="C116" s="2">
        <v>549002</v>
      </c>
    </row>
    <row r="117" spans="1:3">
      <c r="A117" s="6">
        <v>-267.10000000000002</v>
      </c>
      <c r="B117" s="2">
        <v>103780</v>
      </c>
      <c r="C117" s="2">
        <v>559351</v>
      </c>
    </row>
    <row r="118" spans="1:3">
      <c r="A118" s="6">
        <v>-267</v>
      </c>
      <c r="B118" s="2">
        <v>104350</v>
      </c>
      <c r="C118" s="2">
        <v>569758</v>
      </c>
    </row>
    <row r="119" spans="1:3">
      <c r="A119" s="6">
        <v>-266.89999999999998</v>
      </c>
      <c r="B119" s="2">
        <v>104909</v>
      </c>
      <c r="C119" s="2">
        <v>580221</v>
      </c>
    </row>
    <row r="120" spans="1:3">
      <c r="A120" s="6">
        <v>-266.8</v>
      </c>
      <c r="B120" s="2">
        <v>105448</v>
      </c>
      <c r="C120" s="2">
        <v>590739</v>
      </c>
    </row>
    <row r="121" spans="1:3">
      <c r="A121" s="6">
        <v>-266.7</v>
      </c>
      <c r="B121" s="2">
        <v>105977</v>
      </c>
      <c r="C121" s="2">
        <v>601310</v>
      </c>
    </row>
    <row r="122" spans="1:3">
      <c r="A122" s="6">
        <v>-266.60000000000002</v>
      </c>
      <c r="B122" s="2">
        <v>106513</v>
      </c>
      <c r="C122" s="2">
        <v>611934</v>
      </c>
    </row>
    <row r="123" spans="1:3">
      <c r="A123" s="6">
        <v>-266.5</v>
      </c>
      <c r="B123" s="2">
        <v>107020</v>
      </c>
      <c r="C123" s="2">
        <v>622611</v>
      </c>
    </row>
    <row r="124" spans="1:3">
      <c r="A124" s="6">
        <v>-266.39999999999998</v>
      </c>
      <c r="B124" s="2">
        <v>107527</v>
      </c>
      <c r="C124" s="2">
        <v>633339</v>
      </c>
    </row>
    <row r="125" spans="1:3">
      <c r="A125" s="6">
        <v>-266.3</v>
      </c>
      <c r="B125" s="2">
        <v>108031</v>
      </c>
      <c r="C125" s="2">
        <v>644116</v>
      </c>
    </row>
    <row r="126" spans="1:3">
      <c r="A126" s="6">
        <v>-266.2</v>
      </c>
      <c r="B126" s="2">
        <v>108550</v>
      </c>
      <c r="C126" s="2">
        <v>654946</v>
      </c>
    </row>
    <row r="127" spans="1:3">
      <c r="A127" s="6">
        <v>-266.10000000000002</v>
      </c>
      <c r="B127" s="2">
        <v>109068</v>
      </c>
      <c r="C127" s="2">
        <v>665826</v>
      </c>
    </row>
    <row r="128" spans="1:3">
      <c r="A128" s="6">
        <v>-266</v>
      </c>
      <c r="B128" s="2">
        <v>109576</v>
      </c>
      <c r="C128" s="2">
        <v>676759</v>
      </c>
    </row>
    <row r="129" spans="1:3">
      <c r="A129" s="6">
        <v>-265.89999999999998</v>
      </c>
      <c r="B129" s="2">
        <v>110072</v>
      </c>
      <c r="C129" s="2">
        <v>687741</v>
      </c>
    </row>
    <row r="130" spans="1:3">
      <c r="A130" s="6">
        <v>-265.8</v>
      </c>
      <c r="B130" s="2">
        <v>110574</v>
      </c>
      <c r="C130" s="2">
        <v>698773</v>
      </c>
    </row>
    <row r="131" spans="1:3">
      <c r="A131" s="6">
        <v>-265.7</v>
      </c>
      <c r="B131" s="2">
        <v>111075</v>
      </c>
      <c r="C131" s="2">
        <v>709856</v>
      </c>
    </row>
    <row r="132" spans="1:3">
      <c r="A132" s="6">
        <v>-265.60000000000002</v>
      </c>
      <c r="B132" s="2">
        <v>111580</v>
      </c>
      <c r="C132" s="2">
        <v>720989</v>
      </c>
    </row>
    <row r="133" spans="1:3">
      <c r="A133" s="6">
        <v>-265.5</v>
      </c>
      <c r="B133" s="2">
        <v>112096</v>
      </c>
      <c r="C133" s="2">
        <v>732172</v>
      </c>
    </row>
    <row r="134" spans="1:3">
      <c r="A134" s="6">
        <v>-265.39999999999998</v>
      </c>
      <c r="B134" s="2">
        <v>112590</v>
      </c>
      <c r="C134" s="2">
        <v>743407</v>
      </c>
    </row>
    <row r="135" spans="1:3">
      <c r="A135" s="6">
        <v>-265.3</v>
      </c>
      <c r="B135" s="2">
        <v>113076</v>
      </c>
      <c r="C135" s="2">
        <v>754690</v>
      </c>
    </row>
    <row r="136" spans="1:3">
      <c r="A136" s="6">
        <v>-265.2</v>
      </c>
      <c r="B136" s="2">
        <v>113563</v>
      </c>
      <c r="C136" s="2">
        <v>766022</v>
      </c>
    </row>
    <row r="137" spans="1:3">
      <c r="A137" s="6">
        <v>-265.10000000000002</v>
      </c>
      <c r="B137" s="2">
        <v>114034</v>
      </c>
      <c r="C137" s="2">
        <v>777402</v>
      </c>
    </row>
    <row r="138" spans="1:3">
      <c r="A138" s="6">
        <v>-265</v>
      </c>
      <c r="B138" s="2">
        <v>114510</v>
      </c>
      <c r="C138" s="2">
        <v>788829</v>
      </c>
    </row>
    <row r="139" spans="1:3">
      <c r="A139" s="6">
        <v>-264.89999999999998</v>
      </c>
      <c r="B139" s="2">
        <v>114981</v>
      </c>
      <c r="C139" s="2">
        <v>800304</v>
      </c>
    </row>
    <row r="140" spans="1:3">
      <c r="A140" s="6">
        <v>-264.8</v>
      </c>
      <c r="B140" s="2">
        <v>115453</v>
      </c>
      <c r="C140" s="2">
        <v>811825</v>
      </c>
    </row>
    <row r="141" spans="1:3">
      <c r="A141" s="6">
        <v>-264.7</v>
      </c>
      <c r="B141" s="2">
        <v>115925</v>
      </c>
      <c r="C141" s="2">
        <v>823394</v>
      </c>
    </row>
    <row r="142" spans="1:3">
      <c r="A142" s="6">
        <v>-264.60000000000002</v>
      </c>
      <c r="B142" s="2">
        <v>116398</v>
      </c>
      <c r="C142" s="2">
        <v>835010</v>
      </c>
    </row>
    <row r="143" spans="1:3">
      <c r="A143" s="6">
        <v>-264.5</v>
      </c>
      <c r="B143" s="2">
        <v>116872</v>
      </c>
      <c r="C143" s="2">
        <v>846674</v>
      </c>
    </row>
    <row r="144" spans="1:3">
      <c r="A144" s="6">
        <v>-264.39999999999998</v>
      </c>
      <c r="B144" s="2">
        <v>117345</v>
      </c>
      <c r="C144" s="2">
        <v>858385</v>
      </c>
    </row>
    <row r="145" spans="1:3">
      <c r="A145" s="6">
        <v>-264.3</v>
      </c>
      <c r="B145" s="2">
        <v>117818</v>
      </c>
      <c r="C145" s="2">
        <v>870143</v>
      </c>
    </row>
    <row r="146" spans="1:3">
      <c r="A146" s="6">
        <v>-264.2</v>
      </c>
      <c r="B146" s="2">
        <v>118300</v>
      </c>
      <c r="C146" s="2">
        <v>881949</v>
      </c>
    </row>
    <row r="147" spans="1:3">
      <c r="A147" s="6">
        <v>-264.10000000000002</v>
      </c>
      <c r="B147" s="2">
        <v>118772</v>
      </c>
      <c r="C147" s="2">
        <v>893802</v>
      </c>
    </row>
    <row r="148" spans="1:3">
      <c r="A148" s="6">
        <v>-264</v>
      </c>
      <c r="B148" s="2">
        <v>119248</v>
      </c>
      <c r="C148" s="2">
        <v>905703</v>
      </c>
    </row>
    <row r="149" spans="1:3">
      <c r="A149" s="6">
        <v>-263.89999999999998</v>
      </c>
      <c r="B149" s="2">
        <v>119723</v>
      </c>
      <c r="C149" s="2">
        <v>917652</v>
      </c>
    </row>
    <row r="150" spans="1:3">
      <c r="A150" s="6">
        <v>-263.8</v>
      </c>
      <c r="B150" s="2">
        <v>120187</v>
      </c>
      <c r="C150" s="2">
        <v>929647</v>
      </c>
    </row>
    <row r="151" spans="1:3">
      <c r="A151" s="6">
        <v>-263.7</v>
      </c>
      <c r="B151" s="2">
        <v>120653</v>
      </c>
      <c r="C151" s="2">
        <v>941689</v>
      </c>
    </row>
    <row r="152" spans="1:3">
      <c r="A152" s="6">
        <v>-263.60000000000002</v>
      </c>
      <c r="B152" s="2">
        <v>121108</v>
      </c>
      <c r="C152" s="2">
        <v>953777</v>
      </c>
    </row>
    <row r="153" spans="1:3">
      <c r="A153" s="6">
        <v>-263.5</v>
      </c>
      <c r="B153" s="2">
        <v>121580</v>
      </c>
      <c r="C153" s="2">
        <v>965912</v>
      </c>
    </row>
    <row r="154" spans="1:3">
      <c r="A154" s="6">
        <v>-263.39999999999998</v>
      </c>
      <c r="B154" s="2">
        <v>122042</v>
      </c>
      <c r="C154" s="2">
        <v>978093</v>
      </c>
    </row>
    <row r="155" spans="1:3">
      <c r="A155" s="6">
        <v>-263.3</v>
      </c>
      <c r="B155" s="2">
        <v>122494</v>
      </c>
      <c r="C155" s="2">
        <v>990320</v>
      </c>
    </row>
    <row r="156" spans="1:3">
      <c r="A156" s="6">
        <v>-263.2</v>
      </c>
      <c r="B156" s="2">
        <v>122931</v>
      </c>
      <c r="C156" s="2">
        <v>1002591</v>
      </c>
    </row>
    <row r="157" spans="1:3">
      <c r="A157" s="6">
        <v>-263.10000000000002</v>
      </c>
      <c r="B157" s="2">
        <v>123362</v>
      </c>
      <c r="C157" s="2">
        <v>1014905</v>
      </c>
    </row>
    <row r="158" spans="1:3">
      <c r="A158" s="6">
        <v>-263</v>
      </c>
      <c r="B158" s="2">
        <v>123787</v>
      </c>
      <c r="C158" s="2">
        <v>1027263</v>
      </c>
    </row>
    <row r="159" spans="1:3">
      <c r="A159" s="6">
        <v>-262.89999999999998</v>
      </c>
      <c r="B159" s="2">
        <v>124200</v>
      </c>
      <c r="C159" s="2">
        <v>1039662</v>
      </c>
    </row>
    <row r="160" spans="1:3">
      <c r="A160" s="6">
        <v>-262.8</v>
      </c>
      <c r="B160" s="2">
        <v>124619</v>
      </c>
      <c r="C160" s="2">
        <v>1052103</v>
      </c>
    </row>
    <row r="161" spans="1:3">
      <c r="A161" s="6">
        <v>-262.7</v>
      </c>
      <c r="B161" s="2">
        <v>125031</v>
      </c>
      <c r="C161" s="2">
        <v>1064586</v>
      </c>
    </row>
    <row r="162" spans="1:3">
      <c r="A162" s="6">
        <v>-262.60000000000002</v>
      </c>
      <c r="B162" s="2">
        <v>125439</v>
      </c>
      <c r="C162" s="2">
        <v>1077109</v>
      </c>
    </row>
    <row r="163" spans="1:3">
      <c r="A163" s="6">
        <v>-262.5</v>
      </c>
      <c r="B163" s="2">
        <v>125840</v>
      </c>
      <c r="C163" s="2">
        <v>1089673</v>
      </c>
    </row>
    <row r="164" spans="1:3">
      <c r="A164" s="6">
        <v>-262.39999999999998</v>
      </c>
      <c r="B164" s="2">
        <v>126235</v>
      </c>
      <c r="C164" s="2">
        <v>1102277</v>
      </c>
    </row>
    <row r="165" spans="1:3">
      <c r="A165" s="6">
        <v>-262.3</v>
      </c>
      <c r="B165" s="2">
        <v>126618</v>
      </c>
      <c r="C165" s="2">
        <v>1114920</v>
      </c>
    </row>
    <row r="166" spans="1:3">
      <c r="A166" s="6">
        <v>-262.2</v>
      </c>
      <c r="B166" s="2">
        <v>127008</v>
      </c>
      <c r="C166" s="2">
        <v>1127601</v>
      </c>
    </row>
    <row r="167" spans="1:3">
      <c r="A167" s="6">
        <v>-262.10000000000002</v>
      </c>
      <c r="B167" s="2">
        <v>127401</v>
      </c>
      <c r="C167" s="2">
        <v>1140321</v>
      </c>
    </row>
    <row r="168" spans="1:3">
      <c r="A168" s="6">
        <v>-262</v>
      </c>
      <c r="B168" s="2">
        <v>127796</v>
      </c>
      <c r="C168" s="2">
        <v>1153081</v>
      </c>
    </row>
    <row r="169" spans="1:3">
      <c r="A169" s="6">
        <v>-261.89999999999998</v>
      </c>
      <c r="B169" s="2">
        <v>128191</v>
      </c>
      <c r="C169" s="2">
        <v>1165880</v>
      </c>
    </row>
    <row r="170" spans="1:3">
      <c r="A170" s="6">
        <v>-261.8</v>
      </c>
      <c r="B170" s="2">
        <v>128576</v>
      </c>
      <c r="C170" s="2">
        <v>1178719</v>
      </c>
    </row>
    <row r="171" spans="1:3">
      <c r="A171" s="6">
        <v>-261.7</v>
      </c>
      <c r="B171" s="2">
        <v>128959</v>
      </c>
      <c r="C171" s="2">
        <v>1191596</v>
      </c>
    </row>
    <row r="172" spans="1:3">
      <c r="A172" s="6">
        <v>-261.60000000000002</v>
      </c>
      <c r="B172" s="2">
        <v>129340</v>
      </c>
      <c r="C172" s="2">
        <v>1204511</v>
      </c>
    </row>
    <row r="173" spans="1:3">
      <c r="A173" s="6">
        <v>-261.5</v>
      </c>
      <c r="B173" s="2">
        <v>129715</v>
      </c>
      <c r="C173" s="2">
        <v>1217463</v>
      </c>
    </row>
    <row r="174" spans="1:3">
      <c r="A174" s="6">
        <v>-261.39999999999998</v>
      </c>
      <c r="B174" s="2">
        <v>130089</v>
      </c>
      <c r="C174" s="2">
        <v>1230453</v>
      </c>
    </row>
    <row r="175" spans="1:3">
      <c r="A175" s="6">
        <v>-261.3</v>
      </c>
      <c r="B175" s="2">
        <v>130464</v>
      </c>
      <c r="C175" s="2">
        <v>1243481</v>
      </c>
    </row>
    <row r="176" spans="1:3">
      <c r="A176" s="6">
        <v>-261.2</v>
      </c>
      <c r="B176" s="2">
        <v>130837</v>
      </c>
      <c r="C176" s="2">
        <v>1256546</v>
      </c>
    </row>
    <row r="177" spans="1:3">
      <c r="A177" s="6">
        <v>-261.10000000000002</v>
      </c>
      <c r="B177" s="2">
        <v>131214</v>
      </c>
      <c r="C177" s="2">
        <v>1269649</v>
      </c>
    </row>
    <row r="178" spans="1:3">
      <c r="A178" s="6">
        <v>-261</v>
      </c>
      <c r="B178" s="2">
        <v>131581</v>
      </c>
      <c r="C178" s="2">
        <v>1282788</v>
      </c>
    </row>
    <row r="179" spans="1:3">
      <c r="A179" s="6">
        <v>-260.89999999999998</v>
      </c>
      <c r="B179" s="2">
        <v>131946</v>
      </c>
      <c r="C179" s="2">
        <v>1295965</v>
      </c>
    </row>
    <row r="180" spans="1:3">
      <c r="A180" s="6">
        <v>-260.8</v>
      </c>
      <c r="B180" s="2">
        <v>132311</v>
      </c>
      <c r="C180" s="2">
        <v>1309178</v>
      </c>
    </row>
    <row r="181" spans="1:3">
      <c r="A181" s="6">
        <v>-260.7</v>
      </c>
      <c r="B181" s="2">
        <v>132672</v>
      </c>
      <c r="C181" s="2">
        <v>1322427</v>
      </c>
    </row>
    <row r="182" spans="1:3">
      <c r="A182" s="6">
        <v>-260.60000000000002</v>
      </c>
      <c r="B182" s="2">
        <v>133034</v>
      </c>
      <c r="C182" s="2">
        <v>1335712</v>
      </c>
    </row>
    <row r="183" spans="1:3">
      <c r="A183" s="6">
        <v>-260.5</v>
      </c>
      <c r="B183" s="2">
        <v>133398</v>
      </c>
      <c r="C183" s="2">
        <v>1349034</v>
      </c>
    </row>
    <row r="184" spans="1:3">
      <c r="A184" s="6">
        <v>-260.39999999999998</v>
      </c>
      <c r="B184" s="2">
        <v>133759</v>
      </c>
      <c r="C184" s="2">
        <v>1362391</v>
      </c>
    </row>
    <row r="185" spans="1:3">
      <c r="A185" s="6">
        <v>-260.3</v>
      </c>
      <c r="B185" s="2">
        <v>134123</v>
      </c>
      <c r="C185" s="2">
        <v>1375785</v>
      </c>
    </row>
    <row r="186" spans="1:3">
      <c r="A186" s="6">
        <v>-260.2</v>
      </c>
      <c r="B186" s="2">
        <v>134483</v>
      </c>
      <c r="C186" s="2">
        <v>1389216</v>
      </c>
    </row>
    <row r="187" spans="1:3">
      <c r="A187" s="6">
        <v>-260.10000000000002</v>
      </c>
      <c r="B187" s="2">
        <v>134843</v>
      </c>
      <c r="C187" s="2">
        <v>1402682</v>
      </c>
    </row>
    <row r="188" spans="1:3">
      <c r="A188" s="6">
        <v>-260</v>
      </c>
      <c r="B188" s="2">
        <v>135199</v>
      </c>
      <c r="C188" s="2">
        <v>1416184</v>
      </c>
    </row>
    <row r="189" spans="1:3">
      <c r="A189" s="6">
        <v>-259.89999999999998</v>
      </c>
      <c r="B189" s="2">
        <v>135553</v>
      </c>
      <c r="C189" s="2">
        <v>1429722</v>
      </c>
    </row>
    <row r="190" spans="1:3">
      <c r="A190" s="6">
        <v>-259.8</v>
      </c>
      <c r="B190" s="2">
        <v>135899</v>
      </c>
      <c r="C190" s="2">
        <v>1443294</v>
      </c>
    </row>
    <row r="191" spans="1:3">
      <c r="A191" s="6">
        <v>-259.7</v>
      </c>
      <c r="B191" s="2">
        <v>136244</v>
      </c>
      <c r="C191" s="2">
        <v>1456902</v>
      </c>
    </row>
    <row r="192" spans="1:3">
      <c r="A192" s="6">
        <v>-259.60000000000002</v>
      </c>
      <c r="B192" s="2">
        <v>136583</v>
      </c>
      <c r="C192" s="2">
        <v>1470543</v>
      </c>
    </row>
    <row r="193" spans="1:3">
      <c r="A193" s="6">
        <v>-259.5</v>
      </c>
      <c r="B193" s="2">
        <v>136920</v>
      </c>
      <c r="C193" s="2">
        <v>1484218</v>
      </c>
    </row>
    <row r="194" spans="1:3">
      <c r="A194" s="6">
        <v>-259.39999999999998</v>
      </c>
      <c r="B194" s="2">
        <v>137259</v>
      </c>
      <c r="C194" s="2">
        <v>1497927</v>
      </c>
    </row>
    <row r="195" spans="1:3">
      <c r="A195" s="6">
        <v>-259.3</v>
      </c>
      <c r="B195" s="2">
        <v>137597</v>
      </c>
      <c r="C195" s="2">
        <v>1511670</v>
      </c>
    </row>
    <row r="196" spans="1:3">
      <c r="A196" s="6">
        <v>-259.2</v>
      </c>
      <c r="B196" s="2">
        <v>137936</v>
      </c>
      <c r="C196" s="2">
        <v>1525446</v>
      </c>
    </row>
    <row r="197" spans="1:3">
      <c r="A197" s="6">
        <v>-259.10000000000002</v>
      </c>
      <c r="B197" s="2">
        <v>138268</v>
      </c>
      <c r="C197" s="2">
        <v>1539257</v>
      </c>
    </row>
    <row r="198" spans="1:3">
      <c r="A198" s="6">
        <v>-259</v>
      </c>
      <c r="B198" s="2">
        <v>138598</v>
      </c>
      <c r="C198" s="2">
        <v>1553100</v>
      </c>
    </row>
    <row r="199" spans="1:3">
      <c r="A199" s="6">
        <v>-258.89999999999998</v>
      </c>
      <c r="B199" s="2">
        <v>138926</v>
      </c>
      <c r="C199" s="2">
        <v>1566976</v>
      </c>
    </row>
    <row r="200" spans="1:3">
      <c r="A200" s="6">
        <v>-258.8</v>
      </c>
      <c r="B200" s="2">
        <v>139254</v>
      </c>
      <c r="C200" s="2">
        <v>1580885</v>
      </c>
    </row>
    <row r="201" spans="1:3">
      <c r="A201" s="6">
        <v>-258.7</v>
      </c>
      <c r="B201" s="2">
        <v>139580</v>
      </c>
      <c r="C201" s="2">
        <v>1594827</v>
      </c>
    </row>
    <row r="202" spans="1:3">
      <c r="A202" s="6">
        <v>-258.60000000000002</v>
      </c>
      <c r="B202" s="2">
        <v>139902</v>
      </c>
      <c r="C202" s="2">
        <v>1608801</v>
      </c>
    </row>
    <row r="203" spans="1:3">
      <c r="A203" s="6">
        <v>-258.5</v>
      </c>
      <c r="B203" s="2">
        <v>140221</v>
      </c>
      <c r="C203" s="2">
        <v>1622807</v>
      </c>
    </row>
    <row r="204" spans="1:3">
      <c r="A204" s="6">
        <v>-258.39999999999998</v>
      </c>
      <c r="B204" s="2">
        <v>140547</v>
      </c>
      <c r="C204" s="2">
        <v>1636845</v>
      </c>
    </row>
    <row r="205" spans="1:3">
      <c r="A205" s="6">
        <v>-258.3</v>
      </c>
      <c r="B205" s="2">
        <v>140874</v>
      </c>
      <c r="C205" s="2">
        <v>1650916</v>
      </c>
    </row>
    <row r="206" spans="1:3">
      <c r="A206" s="6">
        <v>-258.2</v>
      </c>
      <c r="B206" s="2">
        <v>141196</v>
      </c>
      <c r="C206" s="2">
        <v>1665020</v>
      </c>
    </row>
    <row r="207" spans="1:3">
      <c r="A207" s="6">
        <v>-258.10000000000002</v>
      </c>
      <c r="B207" s="2">
        <v>141520</v>
      </c>
      <c r="C207" s="2">
        <v>1679156</v>
      </c>
    </row>
    <row r="208" spans="1:3">
      <c r="A208" s="6">
        <v>-258</v>
      </c>
      <c r="B208" s="2">
        <v>141849</v>
      </c>
      <c r="C208" s="2">
        <v>1693324</v>
      </c>
    </row>
    <row r="209" spans="1:3">
      <c r="A209" s="6">
        <v>-257.89999999999998</v>
      </c>
      <c r="B209" s="2">
        <v>142171</v>
      </c>
      <c r="C209" s="2">
        <v>1707525</v>
      </c>
    </row>
    <row r="210" spans="1:3">
      <c r="A210" s="6">
        <v>-257.8</v>
      </c>
      <c r="B210" s="2">
        <v>142492</v>
      </c>
      <c r="C210" s="2">
        <v>1721758</v>
      </c>
    </row>
    <row r="211" spans="1:3">
      <c r="A211" s="6">
        <v>-257.7</v>
      </c>
      <c r="B211" s="2">
        <v>142813</v>
      </c>
      <c r="C211" s="2">
        <v>1736024</v>
      </c>
    </row>
    <row r="212" spans="1:3">
      <c r="A212" s="6">
        <v>-257.60000000000002</v>
      </c>
      <c r="B212" s="2">
        <v>143132</v>
      </c>
      <c r="C212" s="2">
        <v>1750321</v>
      </c>
    </row>
    <row r="213" spans="1:3">
      <c r="A213" s="6">
        <v>-257.5</v>
      </c>
      <c r="B213" s="2">
        <v>143449</v>
      </c>
      <c r="C213" s="2">
        <v>1764650</v>
      </c>
    </row>
    <row r="214" spans="1:3">
      <c r="A214" s="6">
        <v>-257.39999999999998</v>
      </c>
      <c r="B214" s="2">
        <v>143773</v>
      </c>
      <c r="C214" s="2">
        <v>1779011</v>
      </c>
    </row>
    <row r="215" spans="1:3">
      <c r="A215" s="6">
        <v>-257.3</v>
      </c>
      <c r="B215" s="2">
        <v>144092</v>
      </c>
      <c r="C215" s="2">
        <v>1793404</v>
      </c>
    </row>
    <row r="216" spans="1:3">
      <c r="A216" s="6">
        <v>-257.2</v>
      </c>
      <c r="B216" s="2">
        <v>144415</v>
      </c>
      <c r="C216" s="2">
        <v>1807830</v>
      </c>
    </row>
    <row r="217" spans="1:3">
      <c r="A217" s="6">
        <v>-257.10000000000002</v>
      </c>
      <c r="B217" s="2">
        <v>144739</v>
      </c>
      <c r="C217" s="2">
        <v>1822287</v>
      </c>
    </row>
    <row r="218" spans="1:3">
      <c r="A218" s="6">
        <v>-257</v>
      </c>
      <c r="B218" s="2">
        <v>145065</v>
      </c>
      <c r="C218" s="2">
        <v>1836777</v>
      </c>
    </row>
    <row r="219" spans="1:3">
      <c r="A219" s="6">
        <v>-256.89999999999998</v>
      </c>
      <c r="B219" s="2">
        <v>145399</v>
      </c>
      <c r="C219" s="2">
        <v>1851301</v>
      </c>
    </row>
    <row r="220" spans="1:3">
      <c r="A220" s="6">
        <v>-256.8</v>
      </c>
      <c r="B220" s="2">
        <v>145739</v>
      </c>
      <c r="C220" s="2">
        <v>1865858</v>
      </c>
    </row>
    <row r="221" spans="1:3">
      <c r="A221" s="6">
        <v>-256.7</v>
      </c>
      <c r="B221" s="2">
        <v>146069</v>
      </c>
      <c r="C221" s="2">
        <v>1880448</v>
      </c>
    </row>
    <row r="222" spans="1:3">
      <c r="A222" s="6">
        <v>-256.60000000000002</v>
      </c>
      <c r="B222" s="2">
        <v>146395</v>
      </c>
      <c r="C222" s="2">
        <v>1895071</v>
      </c>
    </row>
    <row r="223" spans="1:3">
      <c r="A223" s="6">
        <v>-256.5</v>
      </c>
      <c r="B223" s="2">
        <v>146718</v>
      </c>
      <c r="C223" s="2">
        <v>1909727</v>
      </c>
    </row>
    <row r="224" spans="1:3">
      <c r="A224" s="6">
        <v>-256.39999999999998</v>
      </c>
      <c r="B224" s="2">
        <v>147036</v>
      </c>
      <c r="C224" s="2">
        <v>1924415</v>
      </c>
    </row>
    <row r="225" spans="1:3">
      <c r="A225" s="6">
        <v>-256.3</v>
      </c>
      <c r="B225" s="2">
        <v>147360</v>
      </c>
      <c r="C225" s="2">
        <v>1939134</v>
      </c>
    </row>
    <row r="226" spans="1:3">
      <c r="A226" s="6">
        <v>-256.2</v>
      </c>
      <c r="B226" s="2">
        <v>147681</v>
      </c>
      <c r="C226" s="2">
        <v>1953886</v>
      </c>
    </row>
    <row r="227" spans="1:3">
      <c r="A227" s="6">
        <v>-256.10000000000002</v>
      </c>
      <c r="B227" s="2">
        <v>148009</v>
      </c>
      <c r="C227" s="2">
        <v>1968671</v>
      </c>
    </row>
    <row r="228" spans="1:3">
      <c r="A228" s="6">
        <v>-256</v>
      </c>
      <c r="B228" s="2">
        <v>148330</v>
      </c>
      <c r="C228" s="2">
        <v>1983488</v>
      </c>
    </row>
    <row r="229" spans="1:3">
      <c r="A229" s="6">
        <v>-255.9</v>
      </c>
      <c r="B229" s="2">
        <v>148655</v>
      </c>
      <c r="C229" s="2">
        <v>1998337</v>
      </c>
    </row>
    <row r="230" spans="1:3">
      <c r="A230" s="6">
        <v>-255.8</v>
      </c>
      <c r="B230" s="2">
        <v>148975</v>
      </c>
      <c r="C230" s="2">
        <v>2013219</v>
      </c>
    </row>
    <row r="231" spans="1:3">
      <c r="A231" s="6">
        <v>-255.7</v>
      </c>
      <c r="B231" s="2">
        <v>149289</v>
      </c>
      <c r="C231" s="2">
        <v>2028132</v>
      </c>
    </row>
    <row r="232" spans="1:3">
      <c r="A232" s="6">
        <v>-255.6</v>
      </c>
      <c r="B232" s="2">
        <v>149601</v>
      </c>
      <c r="C232" s="2">
        <v>2043076</v>
      </c>
    </row>
    <row r="233" spans="1:3">
      <c r="A233" s="6">
        <v>-255.5</v>
      </c>
      <c r="B233" s="2">
        <v>149918</v>
      </c>
      <c r="C233" s="2">
        <v>2058052</v>
      </c>
    </row>
    <row r="234" spans="1:3">
      <c r="A234" s="6">
        <v>-255.4</v>
      </c>
      <c r="B234" s="2">
        <v>150233</v>
      </c>
      <c r="C234" s="2">
        <v>2073060</v>
      </c>
    </row>
    <row r="235" spans="1:3">
      <c r="A235" s="6">
        <v>-255.3</v>
      </c>
      <c r="B235" s="2">
        <v>150543</v>
      </c>
      <c r="C235" s="2">
        <v>2088099</v>
      </c>
    </row>
    <row r="236" spans="1:3">
      <c r="A236" s="6">
        <v>-255.2</v>
      </c>
      <c r="B236" s="2">
        <v>150853</v>
      </c>
      <c r="C236" s="2">
        <v>2103168</v>
      </c>
    </row>
    <row r="237" spans="1:3">
      <c r="A237" s="6">
        <v>-255.1</v>
      </c>
      <c r="B237" s="2">
        <v>151172</v>
      </c>
      <c r="C237" s="2">
        <v>2118270</v>
      </c>
    </row>
    <row r="238" spans="1:3">
      <c r="A238" s="6">
        <v>-255</v>
      </c>
      <c r="B238" s="2">
        <v>151497</v>
      </c>
      <c r="C238" s="2">
        <v>2133403</v>
      </c>
    </row>
    <row r="239" spans="1:3">
      <c r="A239" s="6">
        <v>-254.9</v>
      </c>
      <c r="B239" s="2">
        <v>151832</v>
      </c>
      <c r="C239" s="2">
        <v>2148570</v>
      </c>
    </row>
    <row r="240" spans="1:3">
      <c r="A240" s="6">
        <v>-254.8</v>
      </c>
      <c r="B240" s="2">
        <v>152158</v>
      </c>
      <c r="C240" s="2">
        <v>2163769</v>
      </c>
    </row>
    <row r="241" spans="1:3">
      <c r="A241" s="6">
        <v>-254.7</v>
      </c>
      <c r="B241" s="2">
        <v>152476</v>
      </c>
      <c r="C241" s="2">
        <v>2179001</v>
      </c>
    </row>
    <row r="242" spans="1:3">
      <c r="A242" s="6">
        <v>-254.6</v>
      </c>
      <c r="B242" s="2">
        <v>152786</v>
      </c>
      <c r="C242" s="2">
        <v>2194264</v>
      </c>
    </row>
    <row r="243" spans="1:3">
      <c r="A243" s="6">
        <v>-254.5</v>
      </c>
      <c r="B243" s="2">
        <v>153092</v>
      </c>
      <c r="C243" s="2">
        <v>2209558</v>
      </c>
    </row>
    <row r="244" spans="1:3">
      <c r="A244" s="6">
        <v>-254.4</v>
      </c>
      <c r="B244" s="2">
        <v>153397</v>
      </c>
      <c r="C244" s="2">
        <v>2224882</v>
      </c>
    </row>
    <row r="245" spans="1:3">
      <c r="A245" s="6">
        <v>-254.3</v>
      </c>
      <c r="B245" s="2">
        <v>153697</v>
      </c>
      <c r="C245" s="2">
        <v>2240237</v>
      </c>
    </row>
    <row r="246" spans="1:3">
      <c r="A246" s="6">
        <v>-254.2</v>
      </c>
      <c r="B246" s="2">
        <v>154000</v>
      </c>
      <c r="C246" s="2">
        <v>2255622</v>
      </c>
    </row>
    <row r="247" spans="1:3">
      <c r="A247" s="6">
        <v>-254.1</v>
      </c>
      <c r="B247" s="2">
        <v>154305</v>
      </c>
      <c r="C247" s="2">
        <v>2271037</v>
      </c>
    </row>
    <row r="248" spans="1:3">
      <c r="A248" s="6">
        <v>-254</v>
      </c>
      <c r="B248" s="2">
        <v>154611</v>
      </c>
      <c r="C248" s="2">
        <v>2286483</v>
      </c>
    </row>
    <row r="249" spans="1:3">
      <c r="A249" s="6">
        <v>-253.9</v>
      </c>
      <c r="B249" s="2">
        <v>154915</v>
      </c>
      <c r="C249" s="2">
        <v>2301959</v>
      </c>
    </row>
    <row r="250" spans="1:3">
      <c r="A250" s="6">
        <v>-253.8</v>
      </c>
      <c r="B250" s="2">
        <v>155220</v>
      </c>
      <c r="C250" s="2">
        <v>2317466</v>
      </c>
    </row>
    <row r="251" spans="1:3">
      <c r="A251" s="6">
        <v>-253.7</v>
      </c>
      <c r="B251" s="2">
        <v>155523</v>
      </c>
      <c r="C251" s="2">
        <v>2333003</v>
      </c>
    </row>
    <row r="252" spans="1:3">
      <c r="A252" s="6">
        <v>-253.6</v>
      </c>
      <c r="B252" s="2">
        <v>155830</v>
      </c>
      <c r="C252" s="2">
        <v>2348571</v>
      </c>
    </row>
    <row r="253" spans="1:3">
      <c r="A253" s="6">
        <v>-253.5</v>
      </c>
      <c r="B253" s="2">
        <v>156139</v>
      </c>
      <c r="C253" s="2">
        <v>2364169</v>
      </c>
    </row>
    <row r="254" spans="1:3">
      <c r="A254" s="6">
        <v>-253.4</v>
      </c>
      <c r="B254" s="2">
        <v>156445</v>
      </c>
      <c r="C254" s="2">
        <v>2379798</v>
      </c>
    </row>
    <row r="255" spans="1:3">
      <c r="A255" s="6">
        <v>-253.3</v>
      </c>
      <c r="B255" s="2">
        <v>156748</v>
      </c>
      <c r="C255" s="2">
        <v>2395458</v>
      </c>
    </row>
    <row r="256" spans="1:3">
      <c r="A256" s="6">
        <v>-253.2</v>
      </c>
      <c r="B256" s="2">
        <v>157046</v>
      </c>
      <c r="C256" s="2">
        <v>2411148</v>
      </c>
    </row>
    <row r="257" spans="1:3">
      <c r="A257" s="6">
        <v>-253.1</v>
      </c>
      <c r="B257" s="2">
        <v>157337</v>
      </c>
      <c r="C257" s="2">
        <v>2426867</v>
      </c>
    </row>
    <row r="258" spans="1:3">
      <c r="A258" s="6">
        <v>-253</v>
      </c>
      <c r="B258" s="2">
        <v>157631</v>
      </c>
      <c r="C258" s="2">
        <v>2442615</v>
      </c>
    </row>
    <row r="259" spans="1:3">
      <c r="A259" s="6">
        <v>-252.9</v>
      </c>
      <c r="B259" s="2">
        <v>157923</v>
      </c>
      <c r="C259" s="2">
        <v>2458393</v>
      </c>
    </row>
    <row r="260" spans="1:3">
      <c r="A260" s="6">
        <v>-252.8</v>
      </c>
      <c r="B260" s="2">
        <v>158211</v>
      </c>
      <c r="C260" s="2">
        <v>2474200</v>
      </c>
    </row>
    <row r="261" spans="1:3">
      <c r="A261" s="6">
        <v>-252.7</v>
      </c>
      <c r="B261" s="2">
        <v>158497</v>
      </c>
      <c r="C261" s="2">
        <v>2490035</v>
      </c>
    </row>
    <row r="262" spans="1:3">
      <c r="A262" s="6">
        <v>-252.6</v>
      </c>
      <c r="B262" s="2">
        <v>158782</v>
      </c>
      <c r="C262" s="2">
        <v>2505899</v>
      </c>
    </row>
    <row r="263" spans="1:3">
      <c r="A263" s="6">
        <v>-252.5</v>
      </c>
      <c r="B263" s="2">
        <v>159067</v>
      </c>
      <c r="C263" s="2">
        <v>2521791</v>
      </c>
    </row>
    <row r="264" spans="1:3">
      <c r="A264" s="6">
        <v>-252.4</v>
      </c>
      <c r="B264" s="2">
        <v>159351</v>
      </c>
      <c r="C264" s="2">
        <v>2537712</v>
      </c>
    </row>
    <row r="265" spans="1:3">
      <c r="A265" s="6">
        <v>-252.3</v>
      </c>
      <c r="B265" s="2">
        <v>159634</v>
      </c>
      <c r="C265" s="2">
        <v>2553662</v>
      </c>
    </row>
    <row r="266" spans="1:3">
      <c r="A266" s="6">
        <v>-252.2</v>
      </c>
      <c r="B266" s="2">
        <v>159918</v>
      </c>
      <c r="C266" s="2">
        <v>2569639</v>
      </c>
    </row>
    <row r="267" spans="1:3">
      <c r="A267" s="6">
        <v>-252.1</v>
      </c>
      <c r="B267" s="2">
        <v>160200</v>
      </c>
      <c r="C267" s="2">
        <v>2585645</v>
      </c>
    </row>
    <row r="268" spans="1:3">
      <c r="A268" s="6">
        <v>-252</v>
      </c>
      <c r="B268" s="2">
        <v>160481</v>
      </c>
      <c r="C268" s="2">
        <v>2601679</v>
      </c>
    </row>
    <row r="269" spans="1:3">
      <c r="A269" s="6">
        <v>-251.9</v>
      </c>
      <c r="B269" s="2">
        <v>160764</v>
      </c>
      <c r="C269" s="2">
        <v>2617741</v>
      </c>
    </row>
    <row r="270" spans="1:3">
      <c r="A270" s="6">
        <v>-251.8</v>
      </c>
      <c r="B270" s="2">
        <v>161045</v>
      </c>
      <c r="C270" s="2">
        <v>2633832</v>
      </c>
    </row>
    <row r="271" spans="1:3">
      <c r="A271" s="6">
        <v>-251.7</v>
      </c>
      <c r="B271" s="2">
        <v>161326</v>
      </c>
      <c r="C271" s="2">
        <v>2649950</v>
      </c>
    </row>
    <row r="272" spans="1:3">
      <c r="A272" s="6">
        <v>-251.6</v>
      </c>
      <c r="B272" s="2">
        <v>161613</v>
      </c>
      <c r="C272" s="2">
        <v>2666097</v>
      </c>
    </row>
    <row r="273" spans="1:3">
      <c r="A273" s="6">
        <v>-251.5</v>
      </c>
      <c r="B273" s="2">
        <v>161901</v>
      </c>
      <c r="C273" s="2">
        <v>2682273</v>
      </c>
    </row>
    <row r="274" spans="1:3">
      <c r="A274" s="6">
        <v>-251.4</v>
      </c>
      <c r="B274" s="2">
        <v>162185</v>
      </c>
      <c r="C274" s="2">
        <v>2698477</v>
      </c>
    </row>
    <row r="275" spans="1:3">
      <c r="A275" s="6">
        <v>-251.3</v>
      </c>
      <c r="B275" s="2">
        <v>162471</v>
      </c>
      <c r="C275" s="2">
        <v>2714710</v>
      </c>
    </row>
    <row r="276" spans="1:3">
      <c r="A276" s="6">
        <v>-251.2</v>
      </c>
      <c r="B276" s="2">
        <v>162763</v>
      </c>
      <c r="C276" s="2">
        <v>2730972</v>
      </c>
    </row>
    <row r="277" spans="1:3">
      <c r="A277" s="6">
        <v>-251.1</v>
      </c>
      <c r="B277" s="2">
        <v>163059</v>
      </c>
      <c r="C277" s="2">
        <v>2747263</v>
      </c>
    </row>
    <row r="278" spans="1:3">
      <c r="A278" s="6">
        <v>-251</v>
      </c>
      <c r="B278" s="2">
        <v>163361</v>
      </c>
      <c r="C278" s="2">
        <v>2763584</v>
      </c>
    </row>
    <row r="279" spans="1:3">
      <c r="A279" s="6">
        <v>-250.9</v>
      </c>
      <c r="B279" s="2">
        <v>163662</v>
      </c>
      <c r="C279" s="2">
        <v>2779935</v>
      </c>
    </row>
    <row r="280" spans="1:3">
      <c r="A280" s="6">
        <v>-250.8</v>
      </c>
      <c r="B280" s="2">
        <v>163961</v>
      </c>
      <c r="C280" s="2">
        <v>2796316</v>
      </c>
    </row>
    <row r="281" spans="1:3">
      <c r="A281" s="6">
        <v>-250.7</v>
      </c>
      <c r="B281" s="2">
        <v>164257</v>
      </c>
      <c r="C281" s="2">
        <v>2812727</v>
      </c>
    </row>
    <row r="282" spans="1:3">
      <c r="A282" s="6">
        <v>-250.6</v>
      </c>
      <c r="B282" s="2">
        <v>164553</v>
      </c>
      <c r="C282" s="2">
        <v>2829167</v>
      </c>
    </row>
    <row r="283" spans="1:3">
      <c r="A283" s="6">
        <v>-250.5</v>
      </c>
      <c r="B283" s="2">
        <v>164850</v>
      </c>
      <c r="C283" s="2">
        <v>2845638</v>
      </c>
    </row>
    <row r="284" spans="1:3">
      <c r="A284" s="6">
        <v>-250.4</v>
      </c>
      <c r="B284" s="2">
        <v>165147</v>
      </c>
      <c r="C284" s="2">
        <v>2862137</v>
      </c>
    </row>
    <row r="285" spans="1:3">
      <c r="A285" s="6">
        <v>-250.3</v>
      </c>
      <c r="B285" s="2">
        <v>165436</v>
      </c>
      <c r="C285" s="2">
        <v>2878667</v>
      </c>
    </row>
    <row r="286" spans="1:3">
      <c r="A286" s="6">
        <v>-250.2</v>
      </c>
      <c r="B286" s="2">
        <v>165723</v>
      </c>
      <c r="C286" s="2">
        <v>2895225</v>
      </c>
    </row>
    <row r="287" spans="1:3">
      <c r="A287" s="6">
        <v>-250.1</v>
      </c>
      <c r="B287" s="2">
        <v>166013</v>
      </c>
      <c r="C287" s="2">
        <v>2911811</v>
      </c>
    </row>
    <row r="288" spans="1:3">
      <c r="A288" s="6">
        <v>-250</v>
      </c>
      <c r="B288" s="2">
        <v>166300</v>
      </c>
      <c r="C288" s="2">
        <v>2928427</v>
      </c>
    </row>
    <row r="289" spans="1:3">
      <c r="A289" s="6">
        <v>-249.9</v>
      </c>
      <c r="B289" s="2">
        <v>166588</v>
      </c>
      <c r="C289" s="2">
        <v>2945071</v>
      </c>
    </row>
    <row r="290" spans="1:3">
      <c r="A290" s="6">
        <v>-249.8</v>
      </c>
      <c r="B290" s="2">
        <v>166876</v>
      </c>
      <c r="C290" s="2">
        <v>2961745</v>
      </c>
    </row>
    <row r="291" spans="1:3">
      <c r="A291" s="6">
        <v>-249.7</v>
      </c>
      <c r="B291" s="2">
        <v>167174</v>
      </c>
      <c r="C291" s="2">
        <v>2978447</v>
      </c>
    </row>
    <row r="292" spans="1:3">
      <c r="A292" s="6">
        <v>-249.6</v>
      </c>
      <c r="B292" s="2">
        <v>167476</v>
      </c>
      <c r="C292" s="2">
        <v>2995180</v>
      </c>
    </row>
    <row r="293" spans="1:3">
      <c r="A293" s="6">
        <v>-249.5</v>
      </c>
      <c r="B293" s="2">
        <v>167785</v>
      </c>
      <c r="C293" s="2">
        <v>3011943</v>
      </c>
    </row>
    <row r="294" spans="1:3">
      <c r="A294" s="6">
        <v>-249.4</v>
      </c>
      <c r="B294" s="2">
        <v>168090</v>
      </c>
      <c r="C294" s="2">
        <v>3028736</v>
      </c>
    </row>
    <row r="295" spans="1:3">
      <c r="A295" s="6">
        <v>-249.3</v>
      </c>
      <c r="B295" s="2">
        <v>168397</v>
      </c>
      <c r="C295" s="2">
        <v>3045561</v>
      </c>
    </row>
    <row r="296" spans="1:3">
      <c r="A296" s="6">
        <v>-249.2</v>
      </c>
      <c r="B296" s="2">
        <v>168702</v>
      </c>
      <c r="C296" s="2">
        <v>3062416</v>
      </c>
    </row>
    <row r="297" spans="1:3">
      <c r="A297" s="6">
        <v>-249.1</v>
      </c>
      <c r="B297" s="2">
        <v>169008</v>
      </c>
      <c r="C297" s="2">
        <v>3079301</v>
      </c>
    </row>
    <row r="298" spans="1:3">
      <c r="A298" s="6">
        <v>-249</v>
      </c>
      <c r="B298" s="2">
        <v>169311</v>
      </c>
      <c r="C298" s="2">
        <v>3096217</v>
      </c>
    </row>
    <row r="299" spans="1:3">
      <c r="A299" s="6">
        <v>-248.9</v>
      </c>
      <c r="B299" s="2">
        <v>169621</v>
      </c>
      <c r="C299" s="2">
        <v>3113164</v>
      </c>
    </row>
    <row r="300" spans="1:3">
      <c r="A300" s="6">
        <v>-248.8</v>
      </c>
      <c r="B300" s="2">
        <v>169932</v>
      </c>
      <c r="C300" s="2">
        <v>3130141</v>
      </c>
    </row>
    <row r="301" spans="1:3">
      <c r="A301" s="6">
        <v>-248.7</v>
      </c>
      <c r="B301" s="2">
        <v>170249</v>
      </c>
      <c r="C301" s="2">
        <v>3147150</v>
      </c>
    </row>
    <row r="302" spans="1:3">
      <c r="A302" s="6">
        <v>-248.6</v>
      </c>
      <c r="B302" s="2">
        <v>170567</v>
      </c>
      <c r="C302" s="2">
        <v>3164191</v>
      </c>
    </row>
    <row r="303" spans="1:3">
      <c r="A303" s="6">
        <v>-248.5</v>
      </c>
      <c r="B303" s="2">
        <v>170892</v>
      </c>
      <c r="C303" s="2">
        <v>3181264</v>
      </c>
    </row>
    <row r="304" spans="1:3">
      <c r="A304" s="6">
        <v>-248.4</v>
      </c>
      <c r="B304" s="2">
        <v>171222</v>
      </c>
      <c r="C304" s="2">
        <v>3198370</v>
      </c>
    </row>
    <row r="305" spans="1:3">
      <c r="A305" s="6">
        <v>-248.3</v>
      </c>
      <c r="B305" s="2">
        <v>171553</v>
      </c>
      <c r="C305" s="2">
        <v>3215509</v>
      </c>
    </row>
    <row r="306" spans="1:3">
      <c r="A306" s="6">
        <v>-248.2</v>
      </c>
      <c r="B306" s="2">
        <v>171889</v>
      </c>
      <c r="C306" s="2">
        <v>3232681</v>
      </c>
    </row>
    <row r="307" spans="1:3">
      <c r="A307" s="6">
        <v>-248.1</v>
      </c>
      <c r="B307" s="2">
        <v>172225</v>
      </c>
      <c r="C307" s="2">
        <v>3249886</v>
      </c>
    </row>
    <row r="308" spans="1:3">
      <c r="A308" s="6">
        <v>-248</v>
      </c>
      <c r="B308" s="2">
        <v>172565</v>
      </c>
      <c r="C308" s="2">
        <v>3267126</v>
      </c>
    </row>
    <row r="309" spans="1:3">
      <c r="A309" s="6">
        <v>-247.9</v>
      </c>
      <c r="B309" s="2">
        <v>172911</v>
      </c>
      <c r="C309" s="2">
        <v>3284400</v>
      </c>
    </row>
    <row r="310" spans="1:3">
      <c r="A310" s="6">
        <v>-247.8</v>
      </c>
      <c r="B310" s="2">
        <v>173266</v>
      </c>
      <c r="C310" s="2">
        <v>3301708</v>
      </c>
    </row>
    <row r="311" spans="1:3">
      <c r="A311" s="6">
        <v>-247.7</v>
      </c>
      <c r="B311" s="2">
        <v>173639</v>
      </c>
      <c r="C311" s="2">
        <v>3319054</v>
      </c>
    </row>
    <row r="312" spans="1:3">
      <c r="A312" s="6">
        <v>-247.6</v>
      </c>
      <c r="B312" s="2">
        <v>174005</v>
      </c>
      <c r="C312" s="2">
        <v>3336436</v>
      </c>
    </row>
    <row r="313" spans="1:3">
      <c r="A313" s="6">
        <v>-247.5</v>
      </c>
      <c r="B313" s="2">
        <v>174361</v>
      </c>
      <c r="C313" s="2">
        <v>3353854</v>
      </c>
    </row>
    <row r="314" spans="1:3">
      <c r="A314" s="6">
        <v>-247.4</v>
      </c>
      <c r="B314" s="2">
        <v>174720</v>
      </c>
      <c r="C314" s="2">
        <v>3371308</v>
      </c>
    </row>
    <row r="315" spans="1:3">
      <c r="A315" s="6">
        <v>-247.3</v>
      </c>
      <c r="B315" s="2">
        <v>175073</v>
      </c>
      <c r="C315" s="2">
        <v>3388798</v>
      </c>
    </row>
    <row r="316" spans="1:3">
      <c r="A316" s="6">
        <v>-247.2</v>
      </c>
      <c r="B316" s="2">
        <v>175423</v>
      </c>
      <c r="C316" s="2">
        <v>3406323</v>
      </c>
    </row>
    <row r="317" spans="1:3">
      <c r="A317" s="6">
        <v>-247.1</v>
      </c>
      <c r="B317" s="2">
        <v>175775</v>
      </c>
      <c r="C317" s="2">
        <v>3423883</v>
      </c>
    </row>
    <row r="318" spans="1:3">
      <c r="A318" s="6">
        <v>-247</v>
      </c>
      <c r="B318" s="2">
        <v>176129</v>
      </c>
      <c r="C318" s="2">
        <v>3441478</v>
      </c>
    </row>
    <row r="319" spans="1:3">
      <c r="A319" s="6">
        <v>-246.9</v>
      </c>
      <c r="B319" s="2">
        <v>176484</v>
      </c>
      <c r="C319" s="2">
        <v>3459108</v>
      </c>
    </row>
    <row r="320" spans="1:3">
      <c r="A320" s="6">
        <v>-246.8</v>
      </c>
      <c r="B320" s="2">
        <v>176844</v>
      </c>
      <c r="C320" s="2">
        <v>3476775</v>
      </c>
    </row>
    <row r="321" spans="1:3">
      <c r="A321" s="6">
        <v>-246.7</v>
      </c>
      <c r="B321" s="2">
        <v>177212</v>
      </c>
      <c r="C321" s="2">
        <v>3494478</v>
      </c>
    </row>
    <row r="322" spans="1:3">
      <c r="A322" s="6">
        <v>-246.6</v>
      </c>
      <c r="B322" s="2">
        <v>177591</v>
      </c>
      <c r="C322" s="2">
        <v>3512218</v>
      </c>
    </row>
    <row r="323" spans="1:3">
      <c r="A323" s="6">
        <v>-246.5</v>
      </c>
      <c r="B323" s="2">
        <v>177968</v>
      </c>
      <c r="C323" s="2">
        <v>3529996</v>
      </c>
    </row>
    <row r="324" spans="1:3">
      <c r="A324" s="6">
        <v>-246.4</v>
      </c>
      <c r="B324" s="2">
        <v>178350</v>
      </c>
      <c r="C324" s="2">
        <v>3547812</v>
      </c>
    </row>
    <row r="325" spans="1:3">
      <c r="A325" s="6">
        <v>-246.3</v>
      </c>
      <c r="B325" s="2">
        <v>178738</v>
      </c>
      <c r="C325" s="2">
        <v>3565666</v>
      </c>
    </row>
    <row r="326" spans="1:3">
      <c r="A326" s="6">
        <v>-246.2</v>
      </c>
      <c r="B326" s="2">
        <v>179109</v>
      </c>
      <c r="C326" s="2">
        <v>3583558</v>
      </c>
    </row>
    <row r="327" spans="1:3">
      <c r="A327" s="6">
        <v>-246.1</v>
      </c>
      <c r="B327" s="2">
        <v>179483</v>
      </c>
      <c r="C327" s="2">
        <v>3601488</v>
      </c>
    </row>
    <row r="328" spans="1:3">
      <c r="A328" s="6">
        <v>-246</v>
      </c>
      <c r="B328" s="2">
        <v>179860</v>
      </c>
      <c r="C328" s="2">
        <v>3619455</v>
      </c>
    </row>
    <row r="329" spans="1:3">
      <c r="A329" s="6">
        <v>-245.9</v>
      </c>
      <c r="B329" s="2">
        <v>180242</v>
      </c>
      <c r="C329" s="2">
        <v>3637460</v>
      </c>
    </row>
    <row r="330" spans="1:3">
      <c r="A330" s="6">
        <v>-245.8</v>
      </c>
      <c r="B330" s="2">
        <v>180621</v>
      </c>
      <c r="C330" s="2">
        <v>3655503</v>
      </c>
    </row>
    <row r="331" spans="1:3">
      <c r="A331" s="6">
        <v>-245.7</v>
      </c>
      <c r="B331" s="2">
        <v>181000</v>
      </c>
      <c r="C331" s="2">
        <v>3673584</v>
      </c>
    </row>
    <row r="332" spans="1:3">
      <c r="A332" s="6">
        <v>-245.6</v>
      </c>
      <c r="B332" s="2">
        <v>181378</v>
      </c>
      <c r="C332" s="2">
        <v>3691703</v>
      </c>
    </row>
    <row r="333" spans="1:3">
      <c r="A333" s="6">
        <v>-245.5</v>
      </c>
      <c r="B333" s="2">
        <v>181754</v>
      </c>
      <c r="C333" s="2">
        <v>3709860</v>
      </c>
    </row>
    <row r="334" spans="1:3">
      <c r="A334" s="6">
        <v>-245.4</v>
      </c>
      <c r="B334" s="2">
        <v>182127</v>
      </c>
      <c r="C334" s="2">
        <v>3728054</v>
      </c>
    </row>
    <row r="335" spans="1:3">
      <c r="A335" s="6">
        <v>-245.3</v>
      </c>
      <c r="B335" s="2">
        <v>182499</v>
      </c>
      <c r="C335" s="2">
        <v>3746285</v>
      </c>
    </row>
    <row r="336" spans="1:3">
      <c r="A336" s="6">
        <v>-245.2</v>
      </c>
      <c r="B336" s="2">
        <v>182868</v>
      </c>
      <c r="C336" s="2">
        <v>3764554</v>
      </c>
    </row>
    <row r="337" spans="1:3">
      <c r="A337" s="6">
        <v>-245.1</v>
      </c>
      <c r="B337" s="2">
        <v>183245</v>
      </c>
      <c r="C337" s="2">
        <v>3782859</v>
      </c>
    </row>
    <row r="338" spans="1:3">
      <c r="A338" s="6">
        <v>-245</v>
      </c>
      <c r="B338" s="2">
        <v>183640</v>
      </c>
      <c r="C338" s="2">
        <v>3801204</v>
      </c>
    </row>
    <row r="339" spans="1:3">
      <c r="A339" s="6">
        <v>-244.9</v>
      </c>
      <c r="B339" s="2">
        <v>184040</v>
      </c>
      <c r="C339" s="2">
        <v>3819588</v>
      </c>
    </row>
    <row r="340" spans="1:3">
      <c r="A340" s="6">
        <v>-244.8</v>
      </c>
      <c r="B340" s="2">
        <v>184454</v>
      </c>
      <c r="C340" s="2">
        <v>3838012</v>
      </c>
    </row>
    <row r="341" spans="1:3">
      <c r="A341" s="6">
        <v>-244.7</v>
      </c>
      <c r="B341" s="2">
        <v>184868</v>
      </c>
      <c r="C341" s="2">
        <v>3856478</v>
      </c>
    </row>
    <row r="342" spans="1:3">
      <c r="A342" s="6">
        <v>-244.6</v>
      </c>
      <c r="B342" s="2">
        <v>185261</v>
      </c>
      <c r="C342" s="2">
        <v>3874985</v>
      </c>
    </row>
    <row r="343" spans="1:3">
      <c r="A343" s="6">
        <v>-244.5</v>
      </c>
      <c r="B343" s="2">
        <v>185646</v>
      </c>
      <c r="C343" s="2">
        <v>3893530</v>
      </c>
    </row>
    <row r="344" spans="1:3">
      <c r="A344" s="6">
        <v>-244.4</v>
      </c>
      <c r="B344" s="2">
        <v>186042</v>
      </c>
      <c r="C344" s="2">
        <v>3912115</v>
      </c>
    </row>
    <row r="345" spans="1:3">
      <c r="A345" s="6">
        <v>-244.3</v>
      </c>
      <c r="B345" s="2">
        <v>186450</v>
      </c>
      <c r="C345" s="2">
        <v>3930739</v>
      </c>
    </row>
    <row r="346" spans="1:3">
      <c r="A346" s="6">
        <v>-244.2</v>
      </c>
      <c r="B346" s="2">
        <v>186860</v>
      </c>
      <c r="C346" s="2">
        <v>3949405</v>
      </c>
    </row>
    <row r="347" spans="1:3">
      <c r="A347" s="6">
        <v>-244.1</v>
      </c>
      <c r="B347" s="2">
        <v>187288</v>
      </c>
      <c r="C347" s="2">
        <v>3968112</v>
      </c>
    </row>
    <row r="348" spans="1:3">
      <c r="A348" s="6">
        <v>-244</v>
      </c>
      <c r="B348" s="2">
        <v>187726</v>
      </c>
      <c r="C348" s="2">
        <v>3986863</v>
      </c>
    </row>
    <row r="349" spans="1:3">
      <c r="A349" s="6">
        <v>-243.9</v>
      </c>
      <c r="B349" s="2">
        <v>188174</v>
      </c>
      <c r="C349" s="2">
        <v>4005658</v>
      </c>
    </row>
    <row r="350" spans="1:3">
      <c r="A350" s="6">
        <v>-243.8</v>
      </c>
      <c r="B350" s="2">
        <v>188619</v>
      </c>
      <c r="C350" s="2">
        <v>4024497</v>
      </c>
    </row>
    <row r="351" spans="1:3">
      <c r="A351" s="6">
        <v>-243.7</v>
      </c>
      <c r="B351" s="2">
        <v>189073</v>
      </c>
      <c r="C351" s="2">
        <v>4043382</v>
      </c>
    </row>
    <row r="352" spans="1:3">
      <c r="A352" s="6">
        <v>-243.6</v>
      </c>
      <c r="B352" s="2">
        <v>189532</v>
      </c>
      <c r="C352" s="2">
        <v>4062312</v>
      </c>
    </row>
    <row r="353" spans="1:3">
      <c r="A353" s="6">
        <v>-243.5</v>
      </c>
      <c r="B353" s="2">
        <v>189966</v>
      </c>
      <c r="C353" s="2">
        <v>4081287</v>
      </c>
    </row>
    <row r="354" spans="1:3">
      <c r="A354" s="6">
        <v>-243.4</v>
      </c>
      <c r="B354" s="2">
        <v>190376</v>
      </c>
      <c r="C354" s="2">
        <v>4100604</v>
      </c>
    </row>
    <row r="355" spans="1:3">
      <c r="A355" s="6">
        <v>-243.3</v>
      </c>
      <c r="B355" s="2">
        <v>190767</v>
      </c>
      <c r="C355" s="2">
        <v>4119361</v>
      </c>
    </row>
    <row r="356" spans="1:3">
      <c r="A356" s="6">
        <v>-243.2</v>
      </c>
      <c r="B356" s="2">
        <v>191145</v>
      </c>
      <c r="C356" s="2">
        <v>4138457</v>
      </c>
    </row>
    <row r="357" spans="1:3">
      <c r="A357" s="6">
        <v>-243.1</v>
      </c>
      <c r="B357" s="2">
        <v>191516</v>
      </c>
      <c r="C357" s="2">
        <v>4157590</v>
      </c>
    </row>
    <row r="358" spans="1:3">
      <c r="A358" s="6">
        <v>-243</v>
      </c>
      <c r="B358" s="2">
        <v>191887</v>
      </c>
      <c r="C358" s="2">
        <v>4176760</v>
      </c>
    </row>
    <row r="359" spans="1:3">
      <c r="A359" s="6">
        <v>-242.9</v>
      </c>
      <c r="B359" s="2">
        <v>192255</v>
      </c>
      <c r="C359" s="2">
        <v>4195967</v>
      </c>
    </row>
    <row r="360" spans="1:3">
      <c r="A360" s="6">
        <v>-242.8</v>
      </c>
      <c r="B360" s="2">
        <v>192632</v>
      </c>
      <c r="C360" s="2">
        <v>4215212</v>
      </c>
    </row>
    <row r="361" spans="1:3">
      <c r="A361" s="6">
        <v>-242.7</v>
      </c>
      <c r="B361" s="2">
        <v>192994</v>
      </c>
      <c r="C361" s="2">
        <v>4234493</v>
      </c>
    </row>
    <row r="362" spans="1:3">
      <c r="A362" s="6">
        <v>-242.6</v>
      </c>
      <c r="B362" s="2">
        <v>193364</v>
      </c>
      <c r="C362" s="2">
        <v>4253811</v>
      </c>
    </row>
    <row r="363" spans="1:3">
      <c r="A363" s="6">
        <v>-242.5</v>
      </c>
      <c r="B363" s="2">
        <v>193735</v>
      </c>
      <c r="C363" s="2">
        <v>4273166</v>
      </c>
    </row>
    <row r="364" spans="1:3">
      <c r="A364" s="6">
        <v>-242.4</v>
      </c>
      <c r="B364" s="2">
        <v>194105</v>
      </c>
      <c r="C364" s="2">
        <v>4292558</v>
      </c>
    </row>
    <row r="365" spans="1:3">
      <c r="A365" s="6">
        <v>-242.3</v>
      </c>
      <c r="B365" s="2">
        <v>194469</v>
      </c>
      <c r="C365" s="2">
        <v>4311986</v>
      </c>
    </row>
    <row r="366" spans="1:3">
      <c r="A366" s="6">
        <v>-242.2</v>
      </c>
      <c r="B366" s="2">
        <v>194841</v>
      </c>
      <c r="C366" s="2">
        <v>4331452</v>
      </c>
    </row>
    <row r="367" spans="1:3">
      <c r="A367" s="6">
        <v>-242.1</v>
      </c>
      <c r="B367" s="2">
        <v>195204</v>
      </c>
      <c r="C367" s="2">
        <v>4350954</v>
      </c>
    </row>
    <row r="368" spans="1:3">
      <c r="A368" s="6">
        <v>-242</v>
      </c>
      <c r="B368" s="2">
        <v>195554</v>
      </c>
      <c r="C368" s="2">
        <v>4370492</v>
      </c>
    </row>
    <row r="369" spans="1:3">
      <c r="A369" s="6">
        <v>-241.9</v>
      </c>
      <c r="B369" s="2">
        <v>195894</v>
      </c>
      <c r="C369" s="2">
        <v>4390067</v>
      </c>
    </row>
    <row r="370" spans="1:3">
      <c r="A370" s="6">
        <v>-241.8</v>
      </c>
      <c r="B370" s="2">
        <v>196229</v>
      </c>
      <c r="C370" s="2">
        <v>4409671</v>
      </c>
    </row>
    <row r="371" spans="1:3">
      <c r="A371" s="6">
        <v>-241.7</v>
      </c>
      <c r="B371" s="2">
        <v>196560</v>
      </c>
      <c r="C371" s="2">
        <v>4429310</v>
      </c>
    </row>
    <row r="372" spans="1:3">
      <c r="A372" s="6">
        <v>-241.6</v>
      </c>
      <c r="B372" s="2">
        <v>196899</v>
      </c>
      <c r="C372" s="2">
        <v>4448983</v>
      </c>
    </row>
    <row r="373" spans="1:3">
      <c r="A373" s="6">
        <v>-241.5</v>
      </c>
      <c r="B373" s="2">
        <v>197231</v>
      </c>
      <c r="C373" s="2">
        <v>4468690</v>
      </c>
    </row>
    <row r="374" spans="1:3">
      <c r="A374" s="6">
        <v>-241.4</v>
      </c>
      <c r="B374" s="2">
        <v>197570</v>
      </c>
      <c r="C374" s="2">
        <v>4488430</v>
      </c>
    </row>
    <row r="375" spans="1:3">
      <c r="A375" s="6">
        <v>-241.3</v>
      </c>
      <c r="B375" s="2">
        <v>197924</v>
      </c>
      <c r="C375" s="2">
        <v>4508204</v>
      </c>
    </row>
    <row r="376" spans="1:3">
      <c r="A376" s="6">
        <v>-241.2</v>
      </c>
      <c r="B376" s="2">
        <v>198281</v>
      </c>
      <c r="C376" s="2">
        <v>4528015</v>
      </c>
    </row>
    <row r="377" spans="1:3">
      <c r="A377" s="6">
        <v>-241.1</v>
      </c>
      <c r="B377" s="2">
        <v>198638</v>
      </c>
      <c r="C377" s="2">
        <v>4547860</v>
      </c>
    </row>
    <row r="378" spans="1:3">
      <c r="A378" s="6">
        <v>-241</v>
      </c>
      <c r="B378" s="2">
        <v>198993</v>
      </c>
      <c r="C378" s="2">
        <v>4567742</v>
      </c>
    </row>
    <row r="379" spans="1:3">
      <c r="A379" s="6">
        <v>-240.9</v>
      </c>
      <c r="B379" s="2">
        <v>199349</v>
      </c>
      <c r="C379" s="2">
        <v>4587659</v>
      </c>
    </row>
    <row r="380" spans="1:3">
      <c r="A380" s="6">
        <v>-240.8</v>
      </c>
      <c r="B380" s="2">
        <v>199707</v>
      </c>
      <c r="C380" s="2">
        <v>4607612</v>
      </c>
    </row>
    <row r="381" spans="1:3">
      <c r="A381" s="6">
        <v>-240.7</v>
      </c>
      <c r="B381" s="2">
        <v>200058</v>
      </c>
      <c r="C381" s="2">
        <v>4627600</v>
      </c>
    </row>
    <row r="382" spans="1:3">
      <c r="A382" s="6">
        <v>-240.6</v>
      </c>
      <c r="B382" s="2">
        <v>200411</v>
      </c>
      <c r="C382" s="2">
        <v>4647624</v>
      </c>
    </row>
    <row r="383" spans="1:3">
      <c r="A383" s="6">
        <v>-240.5</v>
      </c>
      <c r="B383" s="2">
        <v>200747</v>
      </c>
      <c r="C383" s="2">
        <v>4667682</v>
      </c>
    </row>
    <row r="384" spans="1:3">
      <c r="A384" s="6">
        <v>-240.4</v>
      </c>
      <c r="B384" s="2">
        <v>201075</v>
      </c>
      <c r="C384" s="2">
        <v>4687773</v>
      </c>
    </row>
    <row r="385" spans="1:3">
      <c r="A385" s="6">
        <v>-240.3</v>
      </c>
      <c r="B385" s="2">
        <v>201402</v>
      </c>
      <c r="C385" s="2">
        <v>4707896</v>
      </c>
    </row>
    <row r="386" spans="1:3">
      <c r="A386" s="6">
        <v>-240.2</v>
      </c>
      <c r="B386" s="2">
        <v>201726</v>
      </c>
      <c r="C386" s="2">
        <v>4728053</v>
      </c>
    </row>
    <row r="387" spans="1:3">
      <c r="A387" s="6">
        <v>-240.1</v>
      </c>
      <c r="B387" s="2">
        <v>202043</v>
      </c>
      <c r="C387" s="2">
        <v>4748241</v>
      </c>
    </row>
    <row r="388" spans="1:3">
      <c r="A388" s="6">
        <v>-240</v>
      </c>
      <c r="B388" s="2">
        <v>202360</v>
      </c>
      <c r="C388" s="2">
        <v>4768461</v>
      </c>
    </row>
    <row r="389" spans="1:3">
      <c r="A389" s="6">
        <v>-239.9</v>
      </c>
      <c r="B389" s="2">
        <v>202678</v>
      </c>
      <c r="C389" s="2">
        <v>4788713</v>
      </c>
    </row>
    <row r="390" spans="1:3">
      <c r="A390" s="6">
        <v>-239.8</v>
      </c>
      <c r="B390" s="2">
        <v>202992</v>
      </c>
      <c r="C390" s="2">
        <v>4808997</v>
      </c>
    </row>
    <row r="391" spans="1:3">
      <c r="A391" s="6">
        <v>-239.7</v>
      </c>
      <c r="B391" s="2">
        <v>203297</v>
      </c>
      <c r="C391" s="2">
        <v>4829311</v>
      </c>
    </row>
    <row r="392" spans="1:3">
      <c r="A392" s="6">
        <v>-239.6</v>
      </c>
      <c r="B392" s="2">
        <v>203608</v>
      </c>
      <c r="C392" s="2">
        <v>4849657</v>
      </c>
    </row>
    <row r="393" spans="1:3">
      <c r="A393" s="6">
        <v>-239.5</v>
      </c>
      <c r="B393" s="2">
        <v>203916</v>
      </c>
      <c r="C393" s="2">
        <v>4870033</v>
      </c>
    </row>
    <row r="394" spans="1:3">
      <c r="A394" s="6">
        <v>-239.4</v>
      </c>
      <c r="B394" s="2">
        <v>204218</v>
      </c>
      <c r="C394" s="2">
        <v>4890439</v>
      </c>
    </row>
    <row r="395" spans="1:3">
      <c r="A395" s="6">
        <v>-239.3</v>
      </c>
      <c r="B395" s="2">
        <v>204518</v>
      </c>
      <c r="C395" s="2">
        <v>4910876</v>
      </c>
    </row>
    <row r="396" spans="1:3">
      <c r="A396" s="6">
        <v>-239.2</v>
      </c>
      <c r="B396" s="2">
        <v>204819</v>
      </c>
      <c r="C396" s="2">
        <v>4931343</v>
      </c>
    </row>
    <row r="397" spans="1:3">
      <c r="A397" s="6">
        <v>-239.1</v>
      </c>
      <c r="B397" s="2">
        <v>205123</v>
      </c>
      <c r="C397" s="2">
        <v>4951840</v>
      </c>
    </row>
    <row r="398" spans="1:3">
      <c r="A398" s="6">
        <v>-239</v>
      </c>
      <c r="B398" s="2">
        <v>205426</v>
      </c>
      <c r="C398" s="2">
        <v>4972368</v>
      </c>
    </row>
    <row r="399" spans="1:3">
      <c r="A399" s="6">
        <v>-238.9</v>
      </c>
      <c r="B399" s="2">
        <v>205725</v>
      </c>
      <c r="C399" s="2">
        <v>4992925</v>
      </c>
    </row>
    <row r="400" spans="1:3">
      <c r="A400" s="6">
        <v>-238.8</v>
      </c>
      <c r="B400" s="2">
        <v>206027</v>
      </c>
      <c r="C400" s="2">
        <v>5013513</v>
      </c>
    </row>
    <row r="401" spans="1:3">
      <c r="A401" s="6">
        <v>-238.7</v>
      </c>
      <c r="B401" s="2">
        <v>206331</v>
      </c>
      <c r="C401" s="2">
        <v>5034131</v>
      </c>
    </row>
    <row r="402" spans="1:3">
      <c r="A402" s="6">
        <v>-238.6</v>
      </c>
      <c r="B402" s="2">
        <v>206630</v>
      </c>
      <c r="C402" s="2">
        <v>5054779</v>
      </c>
    </row>
    <row r="403" spans="1:3">
      <c r="A403" s="6">
        <v>-238.5</v>
      </c>
      <c r="B403" s="2">
        <v>206932</v>
      </c>
      <c r="C403" s="2">
        <v>5075457</v>
      </c>
    </row>
    <row r="404" spans="1:3">
      <c r="A404" s="6">
        <v>-238.4</v>
      </c>
      <c r="B404" s="2">
        <v>207238</v>
      </c>
      <c r="C404" s="2">
        <v>5096165</v>
      </c>
    </row>
    <row r="405" spans="1:3">
      <c r="A405" s="6">
        <v>-238.3</v>
      </c>
      <c r="B405" s="2">
        <v>207554</v>
      </c>
      <c r="C405" s="2">
        <v>5116905</v>
      </c>
    </row>
    <row r="406" spans="1:3">
      <c r="A406" s="6">
        <v>-238.2</v>
      </c>
      <c r="B406" s="2">
        <v>207865</v>
      </c>
      <c r="C406" s="2">
        <v>5137676</v>
      </c>
    </row>
    <row r="407" spans="1:3">
      <c r="A407" s="6">
        <v>-238.1</v>
      </c>
      <c r="B407" s="2">
        <v>208175</v>
      </c>
      <c r="C407" s="2">
        <v>5158478</v>
      </c>
    </row>
    <row r="408" spans="1:3">
      <c r="A408" s="6">
        <v>-238</v>
      </c>
      <c r="B408" s="2">
        <v>208485</v>
      </c>
      <c r="C408" s="2">
        <v>5179311</v>
      </c>
    </row>
    <row r="409" spans="1:3">
      <c r="A409" s="6">
        <v>-237.9</v>
      </c>
      <c r="B409" s="2">
        <v>208793</v>
      </c>
      <c r="C409" s="2">
        <v>5200175</v>
      </c>
    </row>
    <row r="410" spans="1:3">
      <c r="A410" s="6">
        <v>-237.8</v>
      </c>
      <c r="B410" s="2">
        <v>209112</v>
      </c>
      <c r="C410" s="2">
        <v>5221070</v>
      </c>
    </row>
    <row r="411" spans="1:3">
      <c r="A411" s="6">
        <v>-237.7</v>
      </c>
      <c r="B411" s="2">
        <v>209438</v>
      </c>
      <c r="C411" s="2">
        <v>5241998</v>
      </c>
    </row>
    <row r="412" spans="1:3">
      <c r="A412" s="6">
        <v>-237.6</v>
      </c>
      <c r="B412" s="2">
        <v>209765</v>
      </c>
      <c r="C412" s="2">
        <v>5262958</v>
      </c>
    </row>
    <row r="413" spans="1:3">
      <c r="A413" s="6">
        <v>-237.5</v>
      </c>
      <c r="B413" s="2">
        <v>210098</v>
      </c>
      <c r="C413" s="2">
        <v>5283951</v>
      </c>
    </row>
    <row r="414" spans="1:3">
      <c r="A414" s="6">
        <v>-237.4</v>
      </c>
      <c r="B414" s="2">
        <v>210427</v>
      </c>
      <c r="C414" s="2">
        <v>5304977</v>
      </c>
    </row>
    <row r="415" spans="1:3">
      <c r="A415" s="6">
        <v>-237.3</v>
      </c>
      <c r="B415" s="2">
        <v>210759</v>
      </c>
      <c r="C415" s="2">
        <v>5326036</v>
      </c>
    </row>
    <row r="416" spans="1:3">
      <c r="A416" s="6">
        <v>-237.2</v>
      </c>
      <c r="B416" s="2">
        <v>211106</v>
      </c>
      <c r="C416" s="2">
        <v>5347130</v>
      </c>
    </row>
    <row r="417" spans="1:3">
      <c r="A417" s="6">
        <v>-237.1</v>
      </c>
      <c r="B417" s="2">
        <v>211467</v>
      </c>
      <c r="C417" s="2">
        <v>5368258</v>
      </c>
    </row>
    <row r="418" spans="1:3">
      <c r="A418" s="6">
        <v>-237</v>
      </c>
      <c r="B418" s="2">
        <v>211809</v>
      </c>
      <c r="C418" s="2">
        <v>5389422</v>
      </c>
    </row>
    <row r="419" spans="1:3">
      <c r="A419" s="6">
        <v>-236.9</v>
      </c>
      <c r="B419" s="2">
        <v>212136</v>
      </c>
      <c r="C419" s="2">
        <v>5410619</v>
      </c>
    </row>
    <row r="420" spans="1:3">
      <c r="A420" s="6">
        <v>-236.8</v>
      </c>
      <c r="B420" s="2">
        <v>212449</v>
      </c>
      <c r="C420" s="2">
        <v>5431849</v>
      </c>
    </row>
    <row r="421" spans="1:3">
      <c r="A421" s="6">
        <v>-236.7</v>
      </c>
      <c r="B421" s="2">
        <v>212743</v>
      </c>
      <c r="C421" s="2">
        <v>5453108</v>
      </c>
    </row>
    <row r="422" spans="1:3">
      <c r="A422" s="6">
        <v>-236.6</v>
      </c>
      <c r="B422" s="2">
        <v>213028</v>
      </c>
      <c r="C422" s="2">
        <v>5474397</v>
      </c>
    </row>
    <row r="423" spans="1:3">
      <c r="A423" s="6">
        <v>-236.5</v>
      </c>
      <c r="B423" s="2">
        <v>213309</v>
      </c>
      <c r="C423" s="2">
        <v>5495714</v>
      </c>
    </row>
    <row r="424" spans="1:3">
      <c r="A424" s="6">
        <v>-236.4</v>
      </c>
      <c r="B424" s="2">
        <v>213582</v>
      </c>
      <c r="C424" s="2">
        <v>5517058</v>
      </c>
    </row>
    <row r="425" spans="1:3">
      <c r="A425" s="6">
        <v>-236.3</v>
      </c>
      <c r="B425" s="2">
        <v>213852</v>
      </c>
      <c r="C425" s="2">
        <v>5538430</v>
      </c>
    </row>
    <row r="426" spans="1:3">
      <c r="A426" s="6">
        <v>-236.2</v>
      </c>
      <c r="B426" s="2">
        <v>214120</v>
      </c>
      <c r="C426" s="2">
        <v>5559829</v>
      </c>
    </row>
    <row r="427" spans="1:3">
      <c r="A427" s="6">
        <v>-236.1</v>
      </c>
      <c r="B427" s="2">
        <v>214385</v>
      </c>
      <c r="C427" s="2">
        <v>5581254</v>
      </c>
    </row>
    <row r="428" spans="1:3">
      <c r="A428" s="6">
        <v>-236</v>
      </c>
      <c r="B428" s="2">
        <v>214646</v>
      </c>
      <c r="C428" s="2">
        <v>5602705</v>
      </c>
    </row>
    <row r="429" spans="1:3">
      <c r="A429" s="6">
        <v>-235.9</v>
      </c>
      <c r="B429" s="2">
        <v>214910</v>
      </c>
      <c r="C429" s="2">
        <v>5624183</v>
      </c>
    </row>
    <row r="430" spans="1:3">
      <c r="A430" s="6">
        <v>-235.8</v>
      </c>
      <c r="B430" s="2">
        <v>215165</v>
      </c>
      <c r="C430" s="2">
        <v>5645687</v>
      </c>
    </row>
    <row r="431" spans="1:3">
      <c r="A431" s="6">
        <v>-235.7</v>
      </c>
      <c r="B431" s="2">
        <v>215417</v>
      </c>
      <c r="C431" s="2">
        <v>5667216</v>
      </c>
    </row>
    <row r="432" spans="1:3">
      <c r="A432" s="6">
        <v>-235.6</v>
      </c>
      <c r="B432" s="2">
        <v>215668</v>
      </c>
      <c r="C432" s="2">
        <v>5688770</v>
      </c>
    </row>
    <row r="433" spans="1:3">
      <c r="A433" s="6">
        <v>-235.5</v>
      </c>
      <c r="B433" s="2">
        <v>215917</v>
      </c>
      <c r="C433" s="2">
        <v>5710349</v>
      </c>
    </row>
    <row r="434" spans="1:3">
      <c r="A434" s="6">
        <v>-235.4</v>
      </c>
      <c r="B434" s="2">
        <v>216168</v>
      </c>
      <c r="C434" s="2">
        <v>5731954</v>
      </c>
    </row>
    <row r="435" spans="1:3">
      <c r="A435" s="6">
        <v>-235.3</v>
      </c>
      <c r="B435" s="2">
        <v>216419</v>
      </c>
      <c r="C435" s="2">
        <v>5753583</v>
      </c>
    </row>
    <row r="436" spans="1:3">
      <c r="A436" s="6">
        <v>-235.2</v>
      </c>
      <c r="B436" s="2">
        <v>216669</v>
      </c>
      <c r="C436" s="2">
        <v>5775237</v>
      </c>
    </row>
    <row r="437" spans="1:3">
      <c r="A437" s="6">
        <v>-235.1</v>
      </c>
      <c r="B437" s="2">
        <v>216929</v>
      </c>
      <c r="C437" s="2">
        <v>5796917</v>
      </c>
    </row>
    <row r="438" spans="1:3">
      <c r="A438" s="6">
        <v>-235</v>
      </c>
      <c r="B438" s="2">
        <v>217196</v>
      </c>
      <c r="C438" s="2">
        <v>5818624</v>
      </c>
    </row>
    <row r="439" spans="1:3">
      <c r="A439" s="6">
        <v>-234.9</v>
      </c>
      <c r="B439" s="2">
        <v>217466</v>
      </c>
      <c r="C439" s="2">
        <v>5840357</v>
      </c>
    </row>
    <row r="440" spans="1:3">
      <c r="A440" s="6">
        <v>-234.8</v>
      </c>
      <c r="B440" s="2">
        <v>217731</v>
      </c>
      <c r="C440" s="2">
        <v>5862116</v>
      </c>
    </row>
    <row r="441" spans="1:3">
      <c r="A441" s="6">
        <v>-234.7</v>
      </c>
      <c r="B441" s="2">
        <v>217987</v>
      </c>
      <c r="C441" s="2">
        <v>5883902</v>
      </c>
    </row>
    <row r="442" spans="1:3">
      <c r="A442" s="6">
        <v>-234.6</v>
      </c>
      <c r="B442" s="2">
        <v>218238</v>
      </c>
      <c r="C442" s="2">
        <v>5905714</v>
      </c>
    </row>
    <row r="443" spans="1:3">
      <c r="A443" s="6">
        <v>-234.5</v>
      </c>
      <c r="B443" s="2">
        <v>218483</v>
      </c>
      <c r="C443" s="2">
        <v>5927550</v>
      </c>
    </row>
    <row r="444" spans="1:3">
      <c r="A444" s="6">
        <v>-234.4</v>
      </c>
      <c r="B444" s="2">
        <v>218722</v>
      </c>
      <c r="C444" s="2">
        <v>5949410</v>
      </c>
    </row>
    <row r="445" spans="1:3">
      <c r="A445" s="6">
        <v>-234.3</v>
      </c>
      <c r="B445" s="2">
        <v>218956</v>
      </c>
      <c r="C445" s="2">
        <v>5971294</v>
      </c>
    </row>
    <row r="446" spans="1:3">
      <c r="A446" s="6">
        <v>-234.2</v>
      </c>
      <c r="B446" s="2">
        <v>219188</v>
      </c>
      <c r="C446" s="2">
        <v>5993201</v>
      </c>
    </row>
    <row r="447" spans="1:3">
      <c r="A447" s="6">
        <v>-234.1</v>
      </c>
      <c r="B447" s="2">
        <v>219416</v>
      </c>
      <c r="C447" s="2">
        <v>6015131</v>
      </c>
    </row>
    <row r="448" spans="1:3">
      <c r="A448" s="6">
        <v>-234</v>
      </c>
      <c r="B448" s="2">
        <v>219640</v>
      </c>
      <c r="C448" s="2">
        <v>6037084</v>
      </c>
    </row>
    <row r="449" spans="1:3">
      <c r="A449" s="6">
        <v>-233.9</v>
      </c>
      <c r="B449" s="2">
        <v>219861</v>
      </c>
      <c r="C449" s="2">
        <v>6059059</v>
      </c>
    </row>
    <row r="450" spans="1:3">
      <c r="A450" s="6">
        <v>-233.83</v>
      </c>
      <c r="B450" s="2">
        <v>220082</v>
      </c>
      <c r="C450" s="2">
        <v>6081056</v>
      </c>
    </row>
    <row r="451" spans="1:3">
      <c r="A451" s="6">
        <v>-233.7</v>
      </c>
      <c r="B451" s="2">
        <v>220299</v>
      </c>
      <c r="C451" s="2">
        <v>6103075</v>
      </c>
    </row>
    <row r="452" spans="1:3">
      <c r="A452" s="6">
        <v>-233.6</v>
      </c>
      <c r="B452" s="2">
        <v>220515</v>
      </c>
      <c r="C452" s="2">
        <v>5125116</v>
      </c>
    </row>
    <row r="453" spans="1:3">
      <c r="A453" s="6">
        <v>-233.5</v>
      </c>
      <c r="B453" s="2">
        <v>220729</v>
      </c>
      <c r="C453" s="2">
        <v>6147178</v>
      </c>
    </row>
    <row r="454" spans="1:3">
      <c r="A454" s="6">
        <v>-233.4</v>
      </c>
      <c r="B454" s="2">
        <v>220943</v>
      </c>
      <c r="C454" s="2">
        <v>6169262</v>
      </c>
    </row>
    <row r="455" spans="1:3">
      <c r="A455" s="6">
        <v>-233.3</v>
      </c>
      <c r="B455" s="2">
        <v>221149</v>
      </c>
      <c r="C455" s="2">
        <v>6191366</v>
      </c>
    </row>
    <row r="456" spans="1:3">
      <c r="A456" s="6">
        <v>-233.2</v>
      </c>
      <c r="B456" s="2">
        <v>221354</v>
      </c>
      <c r="C456" s="2">
        <v>6213491</v>
      </c>
    </row>
    <row r="457" spans="1:3">
      <c r="A457" s="6">
        <v>-233.1</v>
      </c>
      <c r="B457" s="2">
        <v>221553</v>
      </c>
      <c r="C457" s="2">
        <v>6235637</v>
      </c>
    </row>
    <row r="458" spans="1:3">
      <c r="A458" s="6">
        <v>-233</v>
      </c>
      <c r="B458" s="2">
        <v>221752</v>
      </c>
      <c r="C458" s="2">
        <v>6257802</v>
      </c>
    </row>
    <row r="459" spans="1:3">
      <c r="A459" s="6">
        <v>-232.9</v>
      </c>
      <c r="B459" s="2">
        <v>221952</v>
      </c>
      <c r="C459" s="2">
        <v>6279987</v>
      </c>
    </row>
    <row r="460" spans="1:3">
      <c r="A460" s="6">
        <v>-232.8</v>
      </c>
      <c r="B460" s="2">
        <v>222151</v>
      </c>
      <c r="C460" s="2">
        <v>6302192</v>
      </c>
    </row>
    <row r="461" spans="1:3">
      <c r="A461" s="6">
        <v>-232.7</v>
      </c>
      <c r="B461" s="2">
        <v>222350</v>
      </c>
      <c r="C461" s="2">
        <v>6324417</v>
      </c>
    </row>
    <row r="462" spans="1:3">
      <c r="A462" s="6">
        <v>-232.6</v>
      </c>
      <c r="B462" s="2">
        <v>222547</v>
      </c>
      <c r="C462" s="2">
        <v>6346662</v>
      </c>
    </row>
    <row r="463" spans="1:3">
      <c r="A463" s="6">
        <v>-232.5</v>
      </c>
      <c r="B463" s="2">
        <v>222744</v>
      </c>
      <c r="C463" s="2">
        <v>6368927</v>
      </c>
    </row>
    <row r="464" spans="1:3">
      <c r="A464" s="6">
        <v>-232.4</v>
      </c>
      <c r="B464" s="2">
        <v>222941</v>
      </c>
      <c r="C464" s="2">
        <v>6391211</v>
      </c>
    </row>
    <row r="465" spans="1:3">
      <c r="A465" s="6">
        <v>-232.3</v>
      </c>
      <c r="B465" s="2">
        <v>223138</v>
      </c>
      <c r="C465" s="2">
        <v>6413515</v>
      </c>
    </row>
    <row r="466" spans="1:3">
      <c r="A466" s="6">
        <v>-232.2</v>
      </c>
      <c r="B466" s="2">
        <v>223336</v>
      </c>
      <c r="C466" s="2">
        <v>6435839</v>
      </c>
    </row>
    <row r="467" spans="1:3">
      <c r="A467" s="6">
        <v>-232.1</v>
      </c>
      <c r="B467" s="2">
        <v>223535</v>
      </c>
      <c r="C467" s="2">
        <v>6458182</v>
      </c>
    </row>
    <row r="468" spans="1:3">
      <c r="A468" s="6">
        <v>-232</v>
      </c>
      <c r="B468" s="2">
        <v>223734</v>
      </c>
      <c r="C468" s="2">
        <v>6480546</v>
      </c>
    </row>
    <row r="469" spans="1:3">
      <c r="A469" s="6">
        <v>-231.9</v>
      </c>
      <c r="B469" s="2">
        <v>223934</v>
      </c>
      <c r="C469" s="2">
        <v>6502929</v>
      </c>
    </row>
    <row r="470" spans="1:3">
      <c r="A470" s="6">
        <v>-231.8</v>
      </c>
      <c r="B470" s="2">
        <v>224134</v>
      </c>
      <c r="C470" s="2">
        <v>6525333</v>
      </c>
    </row>
    <row r="471" spans="1:3">
      <c r="A471" s="6">
        <v>-231.7</v>
      </c>
      <c r="B471" s="2">
        <v>224335</v>
      </c>
      <c r="C471" s="2">
        <v>6547756</v>
      </c>
    </row>
    <row r="472" spans="1:3">
      <c r="A472" s="6">
        <v>-231.6</v>
      </c>
      <c r="B472" s="2">
        <v>224536</v>
      </c>
      <c r="C472" s="2">
        <v>6570200</v>
      </c>
    </row>
    <row r="473" spans="1:3">
      <c r="A473" s="6">
        <v>-231.5</v>
      </c>
      <c r="B473" s="2">
        <v>224737</v>
      </c>
      <c r="C473" s="2">
        <v>6592663</v>
      </c>
    </row>
    <row r="474" spans="1:3">
      <c r="A474" s="6">
        <v>-231.4</v>
      </c>
      <c r="B474" s="2">
        <v>224939</v>
      </c>
      <c r="C474" s="2">
        <v>6615147</v>
      </c>
    </row>
    <row r="475" spans="1:3">
      <c r="A475" s="6">
        <v>-231.3</v>
      </c>
      <c r="B475" s="2">
        <v>225141</v>
      </c>
      <c r="C475" s="2">
        <v>6637651</v>
      </c>
    </row>
    <row r="476" spans="1:3">
      <c r="A476" s="6">
        <v>-231.2</v>
      </c>
      <c r="B476" s="2">
        <v>225344</v>
      </c>
      <c r="C476" s="2">
        <v>6660175</v>
      </c>
    </row>
    <row r="477" spans="1:3">
      <c r="A477" s="6">
        <v>-231.1</v>
      </c>
      <c r="B477" s="2">
        <v>225547</v>
      </c>
      <c r="C477" s="2">
        <v>6682720</v>
      </c>
    </row>
    <row r="478" spans="1:3">
      <c r="A478" s="6">
        <v>-231</v>
      </c>
      <c r="B478" s="2">
        <v>225750</v>
      </c>
      <c r="C478" s="2">
        <v>6705285</v>
      </c>
    </row>
    <row r="479" spans="1:3">
      <c r="A479" s="6">
        <v>-230.9</v>
      </c>
      <c r="B479" s="2">
        <v>225953</v>
      </c>
      <c r="C479" s="2">
        <v>6727870</v>
      </c>
    </row>
    <row r="480" spans="1:3">
      <c r="A480" s="6">
        <v>-230.8</v>
      </c>
      <c r="B480" s="2">
        <v>226157</v>
      </c>
      <c r="C480" s="2">
        <v>6750475</v>
      </c>
    </row>
    <row r="481" spans="1:3">
      <c r="A481" s="6">
        <v>-230.7</v>
      </c>
      <c r="B481" s="2">
        <v>226361</v>
      </c>
      <c r="C481" s="2">
        <v>6773101</v>
      </c>
    </row>
    <row r="482" spans="1:3">
      <c r="A482" s="6">
        <v>-230.6</v>
      </c>
      <c r="B482" s="2">
        <v>226565</v>
      </c>
      <c r="C482" s="2">
        <v>6795748</v>
      </c>
    </row>
    <row r="483" spans="1:3">
      <c r="A483" s="6">
        <v>-230.5</v>
      </c>
      <c r="B483" s="2">
        <v>226769</v>
      </c>
      <c r="C483" s="2">
        <v>6818414</v>
      </c>
    </row>
    <row r="484" spans="1:3">
      <c r="A484" s="6">
        <v>-230.4</v>
      </c>
      <c r="B484" s="2">
        <v>226974</v>
      </c>
      <c r="C484" s="2">
        <v>6841101</v>
      </c>
    </row>
    <row r="485" spans="1:3">
      <c r="A485" s="6">
        <v>-230.3</v>
      </c>
      <c r="B485" s="2">
        <v>227180</v>
      </c>
      <c r="C485" s="2">
        <v>6863809</v>
      </c>
    </row>
    <row r="486" spans="1:3">
      <c r="A486" s="6">
        <v>-230.2</v>
      </c>
      <c r="B486" s="2">
        <v>227385</v>
      </c>
      <c r="C486" s="2">
        <v>6886537</v>
      </c>
    </row>
    <row r="487" spans="1:3">
      <c r="A487" s="6">
        <v>-230.1</v>
      </c>
      <c r="B487" s="2">
        <v>227592</v>
      </c>
      <c r="C487" s="2">
        <v>6909286</v>
      </c>
    </row>
    <row r="488" spans="1:3">
      <c r="A488" s="6">
        <v>-230</v>
      </c>
      <c r="B488" s="2">
        <v>227798</v>
      </c>
      <c r="C488" s="2">
        <v>6932056</v>
      </c>
    </row>
    <row r="489" spans="1:3">
      <c r="A489" s="6">
        <v>-229.9</v>
      </c>
      <c r="B489" s="2">
        <v>228004</v>
      </c>
      <c r="C489" s="2">
        <v>6954846</v>
      </c>
    </row>
    <row r="490" spans="1:3">
      <c r="A490" s="6">
        <v>-229.8</v>
      </c>
      <c r="B490" s="2">
        <v>228210</v>
      </c>
      <c r="C490" s="2">
        <v>6977657</v>
      </c>
    </row>
    <row r="491" spans="1:3">
      <c r="A491" s="6">
        <v>-229.7</v>
      </c>
      <c r="B491" s="2">
        <v>228416</v>
      </c>
      <c r="C491" s="2">
        <v>7000488</v>
      </c>
    </row>
    <row r="492" spans="1:3">
      <c r="A492" s="6">
        <v>-229.6</v>
      </c>
      <c r="B492" s="2">
        <v>228622</v>
      </c>
      <c r="C492" s="2">
        <v>7023340</v>
      </c>
    </row>
    <row r="493" spans="1:3">
      <c r="A493" s="6">
        <v>-229.5</v>
      </c>
      <c r="B493" s="2">
        <v>228829</v>
      </c>
      <c r="C493" s="2">
        <v>7046212</v>
      </c>
    </row>
    <row r="494" spans="1:3">
      <c r="A494" s="6">
        <v>-229.4</v>
      </c>
      <c r="B494" s="2">
        <v>229036</v>
      </c>
      <c r="C494" s="2">
        <v>7069106</v>
      </c>
    </row>
    <row r="495" spans="1:3">
      <c r="A495" s="6">
        <v>-229.3</v>
      </c>
      <c r="B495" s="2">
        <v>229243</v>
      </c>
      <c r="C495" s="2">
        <v>7092020</v>
      </c>
    </row>
    <row r="496" spans="1:3">
      <c r="A496" s="6">
        <v>-229.2</v>
      </c>
      <c r="B496" s="2">
        <v>229451</v>
      </c>
      <c r="C496" s="2">
        <v>7114954</v>
      </c>
    </row>
    <row r="497" spans="1:3">
      <c r="A497" s="6">
        <v>-229.1</v>
      </c>
      <c r="B497" s="2">
        <v>229659</v>
      </c>
      <c r="C497" s="2">
        <v>7137910</v>
      </c>
    </row>
    <row r="498" spans="1:3">
      <c r="A498" s="6">
        <v>-229</v>
      </c>
      <c r="B498" s="2">
        <v>229868</v>
      </c>
      <c r="C498" s="2">
        <v>7160886</v>
      </c>
    </row>
    <row r="499" spans="1:3">
      <c r="A499" s="6">
        <v>-228.9</v>
      </c>
      <c r="B499" s="2">
        <v>230077</v>
      </c>
      <c r="C499" s="2">
        <v>7183883</v>
      </c>
    </row>
    <row r="500" spans="1:3">
      <c r="A500" s="6">
        <v>-228.8</v>
      </c>
      <c r="B500" s="2">
        <v>230286</v>
      </c>
      <c r="C500" s="2">
        <v>7206902</v>
      </c>
    </row>
    <row r="501" spans="1:3">
      <c r="A501" s="6">
        <v>-228.7</v>
      </c>
      <c r="B501" s="2">
        <v>230496</v>
      </c>
      <c r="C501" s="2">
        <v>7229941</v>
      </c>
    </row>
    <row r="502" spans="1:3">
      <c r="A502" s="6">
        <v>-228.6</v>
      </c>
      <c r="B502" s="2">
        <v>230705</v>
      </c>
      <c r="C502" s="2">
        <v>7253001</v>
      </c>
    </row>
    <row r="503" spans="1:3">
      <c r="A503" s="6">
        <v>-228.5</v>
      </c>
      <c r="B503" s="2">
        <v>230916</v>
      </c>
      <c r="C503" s="2">
        <v>7276082</v>
      </c>
    </row>
    <row r="504" spans="1:3">
      <c r="A504" s="6">
        <v>-228.4</v>
      </c>
      <c r="B504" s="2">
        <v>231126</v>
      </c>
      <c r="C504" s="2">
        <v>7299184</v>
      </c>
    </row>
    <row r="505" spans="1:3">
      <c r="A505" s="6">
        <v>-228.3</v>
      </c>
      <c r="B505" s="2">
        <v>231337</v>
      </c>
      <c r="C505" s="2">
        <v>7322307</v>
      </c>
    </row>
    <row r="506" spans="1:3">
      <c r="A506" s="6">
        <v>-228.2</v>
      </c>
      <c r="B506" s="2">
        <v>231549</v>
      </c>
      <c r="C506" s="2">
        <v>7345451</v>
      </c>
    </row>
    <row r="507" spans="1:3">
      <c r="A507" s="6">
        <v>-228.1</v>
      </c>
      <c r="B507" s="2">
        <v>231761</v>
      </c>
      <c r="C507" s="2">
        <v>7368617</v>
      </c>
    </row>
    <row r="508" spans="1:3">
      <c r="A508" s="6">
        <v>-228</v>
      </c>
      <c r="B508" s="2">
        <v>231973</v>
      </c>
      <c r="C508" s="2">
        <v>7391803</v>
      </c>
    </row>
    <row r="509" spans="1:3">
      <c r="A509" s="6">
        <v>-227.9</v>
      </c>
      <c r="B509" s="2">
        <v>232185</v>
      </c>
      <c r="C509" s="2">
        <v>7415011</v>
      </c>
    </row>
    <row r="510" spans="1:3">
      <c r="A510" s="6">
        <v>-227.8</v>
      </c>
      <c r="B510" s="2">
        <v>232398</v>
      </c>
      <c r="C510" s="2">
        <v>7438240</v>
      </c>
    </row>
    <row r="511" spans="1:3">
      <c r="A511" s="6">
        <v>-227.7</v>
      </c>
      <c r="B511" s="2">
        <v>232611</v>
      </c>
      <c r="C511" s="2">
        <v>7461491</v>
      </c>
    </row>
    <row r="512" spans="1:3">
      <c r="A512" s="6">
        <v>-227.6</v>
      </c>
      <c r="B512" s="2">
        <v>232825</v>
      </c>
      <c r="C512" s="2">
        <v>7484763</v>
      </c>
    </row>
    <row r="513" spans="1:3">
      <c r="A513" s="6">
        <v>-227.5</v>
      </c>
      <c r="B513" s="2">
        <v>233038</v>
      </c>
      <c r="C513" s="2">
        <v>7508056</v>
      </c>
    </row>
    <row r="514" spans="1:3">
      <c r="A514" s="6">
        <v>-227.4</v>
      </c>
      <c r="B514" s="2">
        <v>233253</v>
      </c>
      <c r="C514" s="2">
        <v>7531370</v>
      </c>
    </row>
    <row r="515" spans="1:3">
      <c r="A515" s="6">
        <v>-227.3</v>
      </c>
      <c r="B515" s="2">
        <v>233467</v>
      </c>
      <c r="C515" s="2">
        <v>7554706</v>
      </c>
    </row>
    <row r="516" spans="1:3">
      <c r="A516" s="6">
        <v>-227.2</v>
      </c>
      <c r="B516" s="2">
        <v>233682</v>
      </c>
      <c r="C516" s="2">
        <v>7578064</v>
      </c>
    </row>
    <row r="517" spans="1:3">
      <c r="A517" s="6">
        <v>-227.1</v>
      </c>
      <c r="B517" s="2">
        <v>233898</v>
      </c>
      <c r="C517" s="2">
        <v>7601443</v>
      </c>
    </row>
    <row r="518" spans="1:3">
      <c r="A518" s="6">
        <v>-227</v>
      </c>
      <c r="B518" s="2">
        <v>234113</v>
      </c>
      <c r="C518" s="2">
        <v>7624843</v>
      </c>
    </row>
    <row r="519" spans="1:3">
      <c r="A519" s="6">
        <v>-226.9</v>
      </c>
      <c r="B519" s="2">
        <v>234239</v>
      </c>
      <c r="C519" s="2">
        <v>7648266</v>
      </c>
    </row>
    <row r="520" spans="1:3">
      <c r="A520" s="6">
        <v>-226.8</v>
      </c>
      <c r="B520" s="2">
        <v>234546</v>
      </c>
      <c r="C520" s="2">
        <v>7671709</v>
      </c>
    </row>
    <row r="521" spans="1:3">
      <c r="A521" s="6">
        <v>-226.7</v>
      </c>
      <c r="B521" s="2">
        <v>234763</v>
      </c>
      <c r="C521" s="2">
        <v>7695175</v>
      </c>
    </row>
    <row r="522" spans="1:3">
      <c r="A522" s="6">
        <v>-226.6</v>
      </c>
      <c r="B522" s="2">
        <v>234980</v>
      </c>
      <c r="C522" s="2">
        <v>7718662</v>
      </c>
    </row>
    <row r="523" spans="1:3">
      <c r="A523" s="6">
        <v>-226.5</v>
      </c>
      <c r="B523" s="2">
        <v>235197</v>
      </c>
      <c r="C523" s="2">
        <v>7742171</v>
      </c>
    </row>
    <row r="524" spans="1:3">
      <c r="A524" s="6">
        <v>-226.4</v>
      </c>
      <c r="B524" s="2">
        <v>235415</v>
      </c>
      <c r="C524" s="2">
        <v>7765701</v>
      </c>
    </row>
    <row r="525" spans="1:3">
      <c r="A525" s="6">
        <v>-226.3</v>
      </c>
      <c r="B525" s="2">
        <v>235633</v>
      </c>
      <c r="C525" s="2">
        <v>7789254</v>
      </c>
    </row>
    <row r="526" spans="1:3">
      <c r="A526" s="6">
        <v>-226.2</v>
      </c>
      <c r="B526" s="2">
        <v>235852</v>
      </c>
      <c r="C526" s="2">
        <v>7812828</v>
      </c>
    </row>
    <row r="527" spans="1:3">
      <c r="A527" s="6">
        <v>-226.1</v>
      </c>
      <c r="B527" s="2">
        <v>236071</v>
      </c>
      <c r="C527" s="2">
        <v>7636424</v>
      </c>
    </row>
    <row r="528" spans="1:3">
      <c r="A528" s="6">
        <v>-226</v>
      </c>
      <c r="B528" s="2">
        <v>236290</v>
      </c>
      <c r="C528" s="2">
        <v>7860042</v>
      </c>
    </row>
    <row r="529" spans="1:3">
      <c r="A529" s="6">
        <v>-225.9</v>
      </c>
      <c r="B529" s="2">
        <v>236510</v>
      </c>
      <c r="C529" s="2">
        <v>7883682</v>
      </c>
    </row>
    <row r="530" spans="1:3">
      <c r="A530" s="6">
        <v>-225.8</v>
      </c>
      <c r="B530" s="2">
        <v>236730</v>
      </c>
      <c r="C530" s="2">
        <v>7907344</v>
      </c>
    </row>
    <row r="531" spans="1:3">
      <c r="A531" s="6">
        <v>-225.7</v>
      </c>
      <c r="B531" s="2">
        <v>236950</v>
      </c>
      <c r="C531" s="2">
        <v>7931028</v>
      </c>
    </row>
    <row r="532" spans="1:3">
      <c r="A532" s="6">
        <v>-225.6</v>
      </c>
      <c r="B532" s="2">
        <v>237171</v>
      </c>
      <c r="C532" s="2">
        <v>7954734</v>
      </c>
    </row>
    <row r="533" spans="1:3">
      <c r="A533" s="6">
        <v>-225.5</v>
      </c>
      <c r="B533" s="2">
        <v>237392</v>
      </c>
      <c r="C533" s="2">
        <v>7978462</v>
      </c>
    </row>
    <row r="534" spans="1:3">
      <c r="A534" s="6">
        <v>-225.4</v>
      </c>
      <c r="B534" s="2">
        <v>237613</v>
      </c>
      <c r="C534" s="2">
        <v>8002212</v>
      </c>
    </row>
    <row r="535" spans="1:3">
      <c r="A535" s="6">
        <v>-225.3</v>
      </c>
      <c r="B535" s="2">
        <v>237835</v>
      </c>
      <c r="C535" s="2">
        <v>8025985</v>
      </c>
    </row>
    <row r="536" spans="1:3">
      <c r="A536" s="6">
        <v>-225.2</v>
      </c>
      <c r="B536" s="2">
        <v>238057</v>
      </c>
      <c r="C536" s="2">
        <v>8049779</v>
      </c>
    </row>
    <row r="537" spans="1:3">
      <c r="A537" s="6">
        <v>-225.1</v>
      </c>
      <c r="B537" s="2">
        <v>238280</v>
      </c>
      <c r="C537" s="2">
        <v>8073596</v>
      </c>
    </row>
    <row r="538" spans="1:3">
      <c r="A538" s="6">
        <v>-225</v>
      </c>
      <c r="B538" s="2">
        <v>238502</v>
      </c>
      <c r="C538" s="2">
        <v>8097435</v>
      </c>
    </row>
    <row r="539" spans="1:3">
      <c r="A539" s="6">
        <v>-224.9</v>
      </c>
      <c r="B539" s="2">
        <v>238733</v>
      </c>
      <c r="C539" s="2">
        <v>8121297</v>
      </c>
    </row>
    <row r="540" spans="1:3">
      <c r="A540" s="6">
        <v>-224.8</v>
      </c>
      <c r="B540" s="2">
        <v>238957</v>
      </c>
      <c r="C540" s="2">
        <v>8145182</v>
      </c>
    </row>
    <row r="541" spans="1:3">
      <c r="A541" s="6">
        <v>-224.7</v>
      </c>
      <c r="B541" s="2">
        <v>239180</v>
      </c>
      <c r="C541" s="2">
        <v>8169088</v>
      </c>
    </row>
    <row r="542" spans="1:3">
      <c r="A542" s="6">
        <v>-224.6</v>
      </c>
      <c r="B542" s="2">
        <v>239404</v>
      </c>
      <c r="C542" s="2">
        <v>8193018</v>
      </c>
    </row>
    <row r="543" spans="1:3">
      <c r="A543" s="6">
        <v>-224.5</v>
      </c>
      <c r="B543" s="2">
        <v>239629</v>
      </c>
      <c r="C543" s="2">
        <v>8216969</v>
      </c>
    </row>
    <row r="544" spans="1:3">
      <c r="A544" s="6">
        <v>-224.4</v>
      </c>
      <c r="B544" s="2">
        <v>239854</v>
      </c>
      <c r="C544" s="2">
        <v>8240943</v>
      </c>
    </row>
    <row r="545" spans="1:3">
      <c r="A545" s="6">
        <v>-224.3</v>
      </c>
      <c r="B545" s="2">
        <v>240079</v>
      </c>
      <c r="C545" s="2">
        <v>8264940</v>
      </c>
    </row>
    <row r="546" spans="1:3">
      <c r="A546" s="6">
        <v>-224.2</v>
      </c>
      <c r="B546" s="2">
        <v>240304</v>
      </c>
      <c r="C546" s="2">
        <v>8288959</v>
      </c>
    </row>
    <row r="547" spans="1:3">
      <c r="A547" s="6">
        <v>-224.1</v>
      </c>
      <c r="B547" s="2">
        <v>240530</v>
      </c>
      <c r="C547" s="2">
        <v>8313001</v>
      </c>
    </row>
    <row r="548" spans="1:3">
      <c r="A548" s="6">
        <v>-224</v>
      </c>
      <c r="B548" s="2">
        <v>240756</v>
      </c>
      <c r="C548" s="2">
        <v>8337065</v>
      </c>
    </row>
    <row r="549" spans="1:3">
      <c r="A549" s="6">
        <v>-223.9</v>
      </c>
      <c r="B549" s="2">
        <v>240983</v>
      </c>
      <c r="C549" s="2">
        <v>8361152</v>
      </c>
    </row>
    <row r="550" spans="1:3">
      <c r="A550" s="6">
        <v>-223.8</v>
      </c>
      <c r="B550" s="2">
        <v>241210</v>
      </c>
      <c r="C550" s="2">
        <v>8385262</v>
      </c>
    </row>
    <row r="551" spans="1:3">
      <c r="A551" s="6">
        <v>-223.7</v>
      </c>
      <c r="B551" s="2">
        <v>241437</v>
      </c>
      <c r="C551" s="2">
        <v>8409394</v>
      </c>
    </row>
    <row r="552" spans="1:3">
      <c r="A552" s="6">
        <v>-223.6</v>
      </c>
      <c r="B552" s="2">
        <v>241664</v>
      </c>
      <c r="C552" s="2">
        <v>8433549</v>
      </c>
    </row>
    <row r="553" spans="1:3">
      <c r="A553" s="6">
        <v>-223.5</v>
      </c>
      <c r="B553" s="2">
        <v>241892</v>
      </c>
      <c r="C553" s="2">
        <v>8457727</v>
      </c>
    </row>
    <row r="554" spans="1:3">
      <c r="A554" s="6">
        <v>-223.4</v>
      </c>
      <c r="B554" s="2">
        <v>242121</v>
      </c>
      <c r="C554" s="2">
        <v>8481928</v>
      </c>
    </row>
    <row r="555" spans="1:3">
      <c r="A555" s="6">
        <v>-223.3</v>
      </c>
      <c r="B555" s="2">
        <v>242349</v>
      </c>
      <c r="C555" s="2">
        <v>8506151</v>
      </c>
    </row>
    <row r="556" spans="1:3">
      <c r="A556" s="6">
        <v>-223.2</v>
      </c>
      <c r="B556" s="2">
        <v>242578</v>
      </c>
      <c r="C556" s="2">
        <v>8530398</v>
      </c>
    </row>
    <row r="557" spans="1:3">
      <c r="A557" s="6">
        <v>-223.1</v>
      </c>
      <c r="B557" s="2">
        <v>242807</v>
      </c>
      <c r="C557" s="2">
        <v>8554667</v>
      </c>
    </row>
    <row r="558" spans="1:3">
      <c r="A558" s="6">
        <v>-223</v>
      </c>
      <c r="B558" s="2">
        <v>243037</v>
      </c>
      <c r="C558" s="2">
        <v>8578959</v>
      </c>
    </row>
    <row r="559" spans="1:3">
      <c r="A559" s="6">
        <v>-222.9</v>
      </c>
      <c r="B559" s="2">
        <v>243267</v>
      </c>
      <c r="C559" s="2">
        <v>8603274</v>
      </c>
    </row>
    <row r="560" spans="1:3">
      <c r="A560" s="6">
        <v>-222.8</v>
      </c>
      <c r="B560" s="2">
        <v>243497</v>
      </c>
      <c r="C560" s="2">
        <v>8627612</v>
      </c>
    </row>
    <row r="561" spans="1:3">
      <c r="A561" s="6">
        <v>-222.7</v>
      </c>
      <c r="B561" s="2">
        <v>243727</v>
      </c>
      <c r="C561" s="2">
        <v>8651974</v>
      </c>
    </row>
    <row r="562" spans="1:3">
      <c r="A562" s="6">
        <v>-222.6</v>
      </c>
      <c r="B562" s="2">
        <v>243958</v>
      </c>
      <c r="C562" s="2">
        <v>8676358</v>
      </c>
    </row>
    <row r="563" spans="1:3">
      <c r="A563" s="6">
        <v>-222.5</v>
      </c>
      <c r="B563" s="2">
        <v>244190</v>
      </c>
      <c r="C563" s="2">
        <v>8700765</v>
      </c>
    </row>
    <row r="564" spans="1:3">
      <c r="A564" s="6">
        <v>-222.4</v>
      </c>
      <c r="B564" s="2">
        <v>244421</v>
      </c>
      <c r="C564" s="2">
        <v>8725196</v>
      </c>
    </row>
    <row r="565" spans="1:3">
      <c r="A565" s="6">
        <v>-222.3</v>
      </c>
      <c r="B565" s="2">
        <v>244653</v>
      </c>
      <c r="C565" s="2">
        <v>8749650</v>
      </c>
    </row>
    <row r="566" spans="1:3">
      <c r="A566" s="6">
        <v>-222.2</v>
      </c>
      <c r="B566" s="2">
        <v>244885</v>
      </c>
      <c r="C566" s="2">
        <v>8774126</v>
      </c>
    </row>
    <row r="567" spans="1:3">
      <c r="A567" s="6">
        <v>-222.1</v>
      </c>
      <c r="B567" s="2">
        <v>245118</v>
      </c>
      <c r="C567" s="2">
        <v>8798627</v>
      </c>
    </row>
    <row r="568" spans="1:3">
      <c r="A568" s="6">
        <v>-222</v>
      </c>
      <c r="B568" s="2">
        <v>245351</v>
      </c>
      <c r="C568" s="2">
        <v>8823150</v>
      </c>
    </row>
    <row r="569" spans="1:3">
      <c r="A569" s="6">
        <v>-221.9</v>
      </c>
      <c r="B569" s="2">
        <v>245584</v>
      </c>
      <c r="C569" s="2">
        <v>8847697</v>
      </c>
    </row>
    <row r="570" spans="1:3">
      <c r="A570" s="6">
        <v>-221.8</v>
      </c>
      <c r="B570" s="2">
        <v>245818</v>
      </c>
      <c r="C570" s="2">
        <v>8872267</v>
      </c>
    </row>
    <row r="571" spans="1:3">
      <c r="A571" s="6">
        <v>-221.7</v>
      </c>
      <c r="B571" s="2">
        <v>246052</v>
      </c>
      <c r="C571" s="2">
        <v>8896860</v>
      </c>
    </row>
    <row r="572" spans="1:3">
      <c r="A572" s="6">
        <v>-221.6</v>
      </c>
      <c r="B572" s="2">
        <v>246286</v>
      </c>
      <c r="C572" s="2">
        <v>8921477</v>
      </c>
    </row>
    <row r="573" spans="1:3">
      <c r="A573" s="6">
        <v>-221.5</v>
      </c>
      <c r="B573" s="2">
        <v>246521</v>
      </c>
      <c r="C573" s="2">
        <v>8946118</v>
      </c>
    </row>
    <row r="574" spans="1:3">
      <c r="A574" s="6">
        <v>-221.4</v>
      </c>
      <c r="B574" s="2">
        <v>246756</v>
      </c>
      <c r="C574" s="2">
        <v>8970782</v>
      </c>
    </row>
    <row r="575" spans="1:3">
      <c r="A575" s="6">
        <v>-221.3</v>
      </c>
      <c r="B575" s="2">
        <v>246991</v>
      </c>
      <c r="C575" s="2">
        <v>8995469</v>
      </c>
    </row>
    <row r="576" spans="1:3">
      <c r="A576" s="6">
        <v>-221.2</v>
      </c>
      <c r="B576" s="2">
        <v>247227</v>
      </c>
      <c r="C576" s="2">
        <v>9020180</v>
      </c>
    </row>
    <row r="577" spans="1:3">
      <c r="A577" s="6">
        <v>-221.1</v>
      </c>
      <c r="B577" s="2">
        <v>247463</v>
      </c>
      <c r="C577" s="2">
        <v>9044914</v>
      </c>
    </row>
    <row r="578" spans="1:3">
      <c r="A578" s="6">
        <v>-221</v>
      </c>
      <c r="B578" s="2">
        <v>247699</v>
      </c>
      <c r="C578" s="2">
        <v>9069672</v>
      </c>
    </row>
    <row r="579" spans="1:3">
      <c r="A579" s="6">
        <v>-220.9</v>
      </c>
      <c r="B579" s="2">
        <v>247936</v>
      </c>
      <c r="C579" s="2">
        <v>9094454</v>
      </c>
    </row>
    <row r="580" spans="1:3">
      <c r="A580" s="6">
        <v>-220.8</v>
      </c>
      <c r="B580" s="2">
        <v>248173</v>
      </c>
      <c r="C580" s="2">
        <v>9119260</v>
      </c>
    </row>
    <row r="581" spans="1:3">
      <c r="A581" s="6">
        <v>-220.7</v>
      </c>
      <c r="B581" s="2">
        <v>248410</v>
      </c>
      <c r="C581" s="2">
        <v>9144089</v>
      </c>
    </row>
    <row r="582" spans="1:3">
      <c r="A582" s="6">
        <v>-220.6</v>
      </c>
      <c r="B582" s="2">
        <v>248648</v>
      </c>
      <c r="C582" s="2">
        <v>9168942</v>
      </c>
    </row>
    <row r="583" spans="1:3">
      <c r="A583" s="6">
        <v>-220.5</v>
      </c>
      <c r="B583" s="2">
        <v>248886</v>
      </c>
      <c r="C583" s="2">
        <v>9193818</v>
      </c>
    </row>
    <row r="584" spans="1:3">
      <c r="A584" s="6">
        <v>-220.4</v>
      </c>
      <c r="B584" s="2">
        <v>249125</v>
      </c>
      <c r="C584" s="2">
        <v>9218719</v>
      </c>
    </row>
    <row r="585" spans="1:3">
      <c r="A585" s="6">
        <v>-220.3</v>
      </c>
      <c r="B585" s="2">
        <v>249363</v>
      </c>
      <c r="C585" s="2">
        <v>9243643</v>
      </c>
    </row>
    <row r="586" spans="1:3">
      <c r="A586" s="6">
        <v>-220.2</v>
      </c>
      <c r="B586" s="2">
        <v>249602</v>
      </c>
      <c r="C586" s="2">
        <v>9268592</v>
      </c>
    </row>
    <row r="587" spans="1:3">
      <c r="A587" s="6">
        <v>-220.1</v>
      </c>
      <c r="B587" s="2">
        <v>249842</v>
      </c>
      <c r="C587" s="2">
        <v>9293564</v>
      </c>
    </row>
    <row r="588" spans="1:3">
      <c r="A588" s="6">
        <v>-220</v>
      </c>
      <c r="B588" s="2">
        <v>250082</v>
      </c>
      <c r="C588" s="2">
        <v>9318560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64"/>
  <sheetViews>
    <sheetView workbookViewId="0">
      <selection activeCell="A5" sqref="A5"/>
    </sheetView>
  </sheetViews>
  <sheetFormatPr defaultRowHeight="12.75"/>
  <cols>
    <col min="1" max="2" width="12.7109375" customWidth="1"/>
    <col min="3" max="3" width="24.7109375" customWidth="1"/>
  </cols>
  <sheetData>
    <row r="1" spans="1:3">
      <c r="A1" t="s">
        <v>155</v>
      </c>
    </row>
    <row r="2" spans="1:3">
      <c r="A2" t="s">
        <v>156</v>
      </c>
      <c r="B2" t="s">
        <v>157</v>
      </c>
      <c r="C2" t="s">
        <v>158</v>
      </c>
    </row>
    <row r="4" spans="1:3">
      <c r="A4" s="2">
        <v>30000</v>
      </c>
      <c r="B4" s="8">
        <f xml:space="preserve"> (1600 / A$8 * A4) / 10000</f>
        <v>9.6000000000000002E-2</v>
      </c>
      <c r="C4" s="9">
        <f xml:space="preserve"> 0.0008 * POWER(B4,4) - 0.0179 * POWER(B4,3) + 0.118 * POWER(B4,2) - 0.3273 * B4 + 1.0317</f>
        <v>1.001350919173325</v>
      </c>
    </row>
    <row r="5" spans="1:3">
      <c r="A5" s="2">
        <v>35000</v>
      </c>
      <c r="B5" s="8">
        <f xml:space="preserve"> (1600 / A$8 * A5) / 10000</f>
        <v>0.112</v>
      </c>
      <c r="C5" s="9">
        <f xml:space="preserve"> 0.0008 * POWER(B5,4) - 0.0179 * POWER(B5,3) + 0.118 * POWER(B5,2) - 0.3273 * B5 + 1.0317</f>
        <v>0.99649756967034886</v>
      </c>
    </row>
    <row r="6" spans="1:3">
      <c r="A6" s="2">
        <v>40000</v>
      </c>
      <c r="B6" s="8">
        <f xml:space="preserve"> (1600 / A$8 * A6) / 10000</f>
        <v>0.128</v>
      </c>
      <c r="C6" s="9">
        <f xml:space="preserve"> 0.0008 * POWER(B6,4) - 0.0179 * POWER(B6,3) + 0.118 * POWER(B6,2) - 0.3273 * B6 + 1.0317</f>
        <v>0.99170158772756489</v>
      </c>
    </row>
    <row r="7" spans="1:3">
      <c r="A7" s="2">
        <v>45000</v>
      </c>
      <c r="B7" s="8">
        <f xml:space="preserve"> (1600 / A$8 * A7) / 10000</f>
        <v>0.14399999999999999</v>
      </c>
      <c r="C7" s="9">
        <f xml:space="preserve"> 0.0008 * POWER(B7,4) - 0.0179 * POWER(B7,3) + 0.118 * POWER(B7,2) - 0.3273 * B7 + 1.0317</f>
        <v>0.98696254287175689</v>
      </c>
    </row>
    <row r="8" spans="1:3">
      <c r="A8" s="2">
        <v>50000</v>
      </c>
      <c r="B8" s="8">
        <f xml:space="preserve"> (1600 / A$8 * A8) / 10000</f>
        <v>0.16</v>
      </c>
      <c r="C8" s="9">
        <f xml:space="preserve"> 0.0008 * POWER(B8,4) - 0.0179 * POWER(B8,3) + 0.118 * POWER(B8,2) - 0.3273 * B8 + 1.0317</f>
        <v>0.98228000588800002</v>
      </c>
    </row>
    <row r="9" spans="1:3">
      <c r="A9" s="2">
        <f xml:space="preserve"> A8 + 5000</f>
        <v>55000</v>
      </c>
      <c r="B9" s="8">
        <f t="shared" ref="B9:B64" si="0" xml:space="preserve"> (1600 / A$8 * A9) / 10000</f>
        <v>0.17599999999999999</v>
      </c>
      <c r="C9" s="9">
        <f t="shared" ref="C9:C64" si="1" xml:space="preserve"> 0.0008 * POWER(B9,4) - 0.0179 * POWER(B9,3) + 0.118 * POWER(B9,2) - 0.3273 * B9 + 1.0317</f>
        <v>0.97765354881966082</v>
      </c>
    </row>
    <row r="10" spans="1:3">
      <c r="A10" s="2">
        <f t="shared" ref="A10:A64" si="2" xml:space="preserve"> A9 + 5000</f>
        <v>60000</v>
      </c>
      <c r="B10" s="8">
        <f t="shared" si="0"/>
        <v>0.192</v>
      </c>
      <c r="C10" s="9">
        <f t="shared" si="1"/>
        <v>0.97308274496839686</v>
      </c>
    </row>
    <row r="11" spans="1:3">
      <c r="A11" s="2">
        <f t="shared" si="2"/>
        <v>65000</v>
      </c>
      <c r="B11" s="8">
        <f t="shared" si="0"/>
        <v>0.20799999999999999</v>
      </c>
      <c r="C11" s="9">
        <f t="shared" si="1"/>
        <v>0.96856716889415684</v>
      </c>
    </row>
    <row r="12" spans="1:3">
      <c r="A12" s="2">
        <f t="shared" si="2"/>
        <v>70000</v>
      </c>
      <c r="B12" s="8">
        <f t="shared" si="0"/>
        <v>0.224</v>
      </c>
      <c r="C12" s="9">
        <f t="shared" si="1"/>
        <v>0.96410639641518081</v>
      </c>
    </row>
    <row r="13" spans="1:3">
      <c r="A13" s="2">
        <f t="shared" si="2"/>
        <v>75000</v>
      </c>
      <c r="B13" s="8">
        <f t="shared" si="0"/>
        <v>0.24</v>
      </c>
      <c r="C13" s="9">
        <f t="shared" si="1"/>
        <v>0.95970000460800009</v>
      </c>
    </row>
    <row r="14" spans="1:3">
      <c r="A14" s="2">
        <f t="shared" si="2"/>
        <v>80000</v>
      </c>
      <c r="B14" s="8">
        <f t="shared" si="0"/>
        <v>0.25600000000000001</v>
      </c>
      <c r="C14" s="9">
        <f t="shared" si="1"/>
        <v>0.9553475718074369</v>
      </c>
    </row>
    <row r="15" spans="1:3">
      <c r="A15" s="2">
        <f t="shared" si="2"/>
        <v>85000</v>
      </c>
      <c r="B15" s="8">
        <f t="shared" si="0"/>
        <v>0.27200000000000002</v>
      </c>
      <c r="C15" s="9">
        <f t="shared" si="1"/>
        <v>0.95104867760660483</v>
      </c>
    </row>
    <row r="16" spans="1:3">
      <c r="A16" s="2">
        <f t="shared" si="2"/>
        <v>90000</v>
      </c>
      <c r="B16" s="8">
        <f t="shared" si="0"/>
        <v>0.28799999999999998</v>
      </c>
      <c r="C16" s="9">
        <f t="shared" si="1"/>
        <v>0.94680290285690893</v>
      </c>
    </row>
    <row r="17" spans="1:3">
      <c r="A17" s="2">
        <f t="shared" si="2"/>
        <v>95000</v>
      </c>
      <c r="B17" s="8">
        <f t="shared" si="0"/>
        <v>0.30399999999999999</v>
      </c>
      <c r="C17" s="9">
        <f t="shared" si="1"/>
        <v>0.94260982966804485</v>
      </c>
    </row>
    <row r="18" spans="1:3">
      <c r="A18" s="2">
        <f t="shared" si="2"/>
        <v>100000</v>
      </c>
      <c r="B18" s="8">
        <f t="shared" si="0"/>
        <v>0.32</v>
      </c>
      <c r="C18" s="9">
        <f t="shared" si="1"/>
        <v>0.93846904140800003</v>
      </c>
    </row>
    <row r="19" spans="1:3">
      <c r="A19" s="2">
        <f t="shared" si="2"/>
        <v>105000</v>
      </c>
      <c r="B19" s="8">
        <f t="shared" si="0"/>
        <v>0.33600000000000002</v>
      </c>
      <c r="C19" s="9">
        <f t="shared" si="1"/>
        <v>0.93438012270305282</v>
      </c>
    </row>
    <row r="20" spans="1:3">
      <c r="A20" s="2">
        <f t="shared" si="2"/>
        <v>110000</v>
      </c>
      <c r="B20" s="8">
        <f t="shared" si="0"/>
        <v>0.35199999999999998</v>
      </c>
      <c r="C20" s="9">
        <f t="shared" si="1"/>
        <v>0.93034265943777283</v>
      </c>
    </row>
    <row r="21" spans="1:3">
      <c r="A21" s="2">
        <f t="shared" si="2"/>
        <v>115000</v>
      </c>
      <c r="B21" s="8">
        <f t="shared" si="0"/>
        <v>0.36799999999999999</v>
      </c>
      <c r="C21" s="9">
        <f t="shared" si="1"/>
        <v>0.92635623875502082</v>
      </c>
    </row>
    <row r="22" spans="1:3">
      <c r="A22" s="2">
        <f t="shared" si="2"/>
        <v>120000</v>
      </c>
      <c r="B22" s="8">
        <f t="shared" si="0"/>
        <v>0.38400000000000001</v>
      </c>
      <c r="C22" s="9">
        <f t="shared" si="1"/>
        <v>0.92242044905594889</v>
      </c>
    </row>
    <row r="23" spans="1:3">
      <c r="A23" s="2">
        <f t="shared" si="2"/>
        <v>125000</v>
      </c>
      <c r="B23" s="8">
        <f t="shared" si="0"/>
        <v>0.4</v>
      </c>
      <c r="C23" s="9">
        <f t="shared" si="1"/>
        <v>0.91853488000000005</v>
      </c>
    </row>
    <row r="24" spans="1:3">
      <c r="A24" s="2">
        <f t="shared" si="2"/>
        <v>130000</v>
      </c>
      <c r="B24" s="8">
        <f t="shared" si="0"/>
        <v>0.41599999999999998</v>
      </c>
      <c r="C24" s="9">
        <f t="shared" si="1"/>
        <v>0.91469912250490881</v>
      </c>
    </row>
    <row r="25" spans="1:3">
      <c r="A25" s="2">
        <f t="shared" si="2"/>
        <v>135000</v>
      </c>
      <c r="B25" s="8">
        <f t="shared" si="0"/>
        <v>0.432</v>
      </c>
      <c r="C25" s="9">
        <f t="shared" si="1"/>
        <v>0.91091276874670091</v>
      </c>
    </row>
    <row r="26" spans="1:3">
      <c r="A26" s="2">
        <f t="shared" si="2"/>
        <v>140000</v>
      </c>
      <c r="B26" s="8">
        <f t="shared" si="0"/>
        <v>0.44800000000000001</v>
      </c>
      <c r="C26" s="9">
        <f t="shared" si="1"/>
        <v>0.90717541215969288</v>
      </c>
    </row>
    <row r="27" spans="1:3">
      <c r="A27" s="2">
        <f t="shared" si="2"/>
        <v>145000</v>
      </c>
      <c r="B27" s="8">
        <f t="shared" si="0"/>
        <v>0.46400000000000002</v>
      </c>
      <c r="C27" s="9">
        <f t="shared" si="1"/>
        <v>0.90348664743649287</v>
      </c>
    </row>
    <row r="28" spans="1:3">
      <c r="A28" s="2">
        <f t="shared" si="2"/>
        <v>150000</v>
      </c>
      <c r="B28" s="8">
        <f t="shared" si="0"/>
        <v>0.48</v>
      </c>
      <c r="C28" s="9">
        <f t="shared" si="1"/>
        <v>0.89984607052800003</v>
      </c>
    </row>
    <row r="29" spans="1:3">
      <c r="A29" s="2">
        <f t="shared" si="2"/>
        <v>155000</v>
      </c>
      <c r="B29" s="8">
        <f t="shared" si="0"/>
        <v>0.496</v>
      </c>
      <c r="C29" s="9">
        <f t="shared" si="1"/>
        <v>0.89625327864340487</v>
      </c>
    </row>
    <row r="30" spans="1:3">
      <c r="A30" s="2">
        <f t="shared" si="2"/>
        <v>160000</v>
      </c>
      <c r="B30" s="8">
        <f t="shared" si="0"/>
        <v>0.51200000000000001</v>
      </c>
      <c r="C30" s="9">
        <f t="shared" si="1"/>
        <v>0.89270787025018883</v>
      </c>
    </row>
    <row r="31" spans="1:3">
      <c r="A31" s="2">
        <f t="shared" si="2"/>
        <v>165000</v>
      </c>
      <c r="B31" s="8">
        <f t="shared" si="0"/>
        <v>0.52800000000000002</v>
      </c>
      <c r="C31" s="9">
        <f t="shared" si="1"/>
        <v>0.8892094450741248</v>
      </c>
    </row>
    <row r="32" spans="1:3">
      <c r="A32" s="2">
        <f t="shared" si="2"/>
        <v>170000</v>
      </c>
      <c r="B32" s="8">
        <f t="shared" si="0"/>
        <v>0.54400000000000004</v>
      </c>
      <c r="C32" s="9">
        <f t="shared" si="1"/>
        <v>0.88575760409927684</v>
      </c>
    </row>
    <row r="33" spans="1:3">
      <c r="A33" s="2">
        <f t="shared" si="2"/>
        <v>175000</v>
      </c>
      <c r="B33" s="8">
        <f t="shared" si="0"/>
        <v>0.56000000000000005</v>
      </c>
      <c r="C33" s="9">
        <f t="shared" si="1"/>
        <v>0.88235194956800012</v>
      </c>
    </row>
    <row r="34" spans="1:3">
      <c r="A34" s="2">
        <f t="shared" si="2"/>
        <v>180000</v>
      </c>
      <c r="B34" s="8">
        <f t="shared" si="0"/>
        <v>0.57599999999999996</v>
      </c>
      <c r="C34" s="9">
        <f t="shared" si="1"/>
        <v>0.87899208498094095</v>
      </c>
    </row>
    <row r="35" spans="1:3">
      <c r="A35" s="2">
        <f t="shared" si="2"/>
        <v>185000</v>
      </c>
      <c r="B35" s="8">
        <f t="shared" si="0"/>
        <v>0.59199999999999997</v>
      </c>
      <c r="C35" s="9">
        <f t="shared" si="1"/>
        <v>0.8756776150970369</v>
      </c>
    </row>
    <row r="36" spans="1:3">
      <c r="A36" s="2">
        <f t="shared" si="2"/>
        <v>190000</v>
      </c>
      <c r="B36" s="8">
        <f t="shared" si="0"/>
        <v>0.60799999999999998</v>
      </c>
      <c r="C36" s="9">
        <f t="shared" si="1"/>
        <v>0.8724081459335169</v>
      </c>
    </row>
    <row r="37" spans="1:3">
      <c r="A37" s="2">
        <f t="shared" si="2"/>
        <v>195000</v>
      </c>
      <c r="B37" s="8">
        <f t="shared" si="0"/>
        <v>0.624</v>
      </c>
      <c r="C37" s="9">
        <f t="shared" si="1"/>
        <v>0.8691832847659009</v>
      </c>
    </row>
    <row r="38" spans="1:3">
      <c r="A38" s="2">
        <f t="shared" si="2"/>
        <v>200000</v>
      </c>
      <c r="B38" s="8">
        <f t="shared" si="0"/>
        <v>0.64</v>
      </c>
      <c r="C38" s="9">
        <f t="shared" si="1"/>
        <v>0.8660026401280001</v>
      </c>
    </row>
    <row r="39" spans="1:3">
      <c r="A39" s="2">
        <f t="shared" si="2"/>
        <v>205000</v>
      </c>
      <c r="B39" s="8">
        <f t="shared" si="0"/>
        <v>0.65600000000000003</v>
      </c>
      <c r="C39" s="9">
        <f t="shared" si="1"/>
        <v>0.86286582181191684</v>
      </c>
    </row>
    <row r="40" spans="1:3">
      <c r="A40" s="2">
        <f t="shared" si="2"/>
        <v>210000</v>
      </c>
      <c r="B40" s="8">
        <f t="shared" si="0"/>
        <v>0.67200000000000004</v>
      </c>
      <c r="C40" s="9">
        <f t="shared" si="1"/>
        <v>0.85977244086804494</v>
      </c>
    </row>
    <row r="41" spans="1:3">
      <c r="A41" s="2">
        <f t="shared" si="2"/>
        <v>215000</v>
      </c>
      <c r="B41" s="8">
        <f t="shared" si="0"/>
        <v>0.68799999999999994</v>
      </c>
      <c r="C41" s="9">
        <f t="shared" si="1"/>
        <v>0.85672210960506889</v>
      </c>
    </row>
    <row r="42" spans="1:3">
      <c r="A42" s="2">
        <f t="shared" si="2"/>
        <v>220000</v>
      </c>
      <c r="B42" s="8">
        <f t="shared" si="0"/>
        <v>0.70399999999999996</v>
      </c>
      <c r="C42" s="9">
        <f t="shared" si="1"/>
        <v>0.8537144415899649</v>
      </c>
    </row>
    <row r="43" spans="1:3">
      <c r="A43" s="2">
        <f t="shared" si="2"/>
        <v>225000</v>
      </c>
      <c r="B43" s="8">
        <f t="shared" si="0"/>
        <v>0.72</v>
      </c>
      <c r="C43" s="9">
        <f t="shared" si="1"/>
        <v>0.85074905164800008</v>
      </c>
    </row>
    <row r="44" spans="1:3">
      <c r="A44" s="2">
        <f t="shared" si="2"/>
        <v>230000</v>
      </c>
      <c r="B44" s="8">
        <f t="shared" si="0"/>
        <v>0.73599999999999999</v>
      </c>
      <c r="C44" s="9">
        <f t="shared" si="1"/>
        <v>0.84782555586273289</v>
      </c>
    </row>
    <row r="45" spans="1:3">
      <c r="A45" s="2">
        <f t="shared" si="2"/>
        <v>235000</v>
      </c>
      <c r="B45" s="8">
        <f t="shared" si="0"/>
        <v>0.752</v>
      </c>
      <c r="C45" s="9">
        <f t="shared" si="1"/>
        <v>0.84494357157601285</v>
      </c>
    </row>
    <row r="46" spans="1:3">
      <c r="A46" s="2">
        <f t="shared" si="2"/>
        <v>240000</v>
      </c>
      <c r="B46" s="8">
        <f t="shared" si="0"/>
        <v>0.76800000000000002</v>
      </c>
      <c r="C46" s="9">
        <f t="shared" si="1"/>
        <v>0.84210271738798093</v>
      </c>
    </row>
    <row r="47" spans="1:3">
      <c r="A47" s="2">
        <f t="shared" si="2"/>
        <v>245000</v>
      </c>
      <c r="B47" s="8">
        <f t="shared" si="0"/>
        <v>0.78400000000000003</v>
      </c>
      <c r="C47" s="9">
        <f t="shared" si="1"/>
        <v>0.83930261315706889</v>
      </c>
    </row>
    <row r="48" spans="1:3">
      <c r="A48" s="2">
        <f t="shared" si="2"/>
        <v>250000</v>
      </c>
      <c r="B48" s="8">
        <f t="shared" si="0"/>
        <v>0.8</v>
      </c>
      <c r="C48" s="9">
        <f t="shared" si="1"/>
        <v>0.8365428800000001</v>
      </c>
    </row>
    <row r="49" spans="1:3">
      <c r="A49" s="2">
        <f t="shared" si="2"/>
        <v>255000</v>
      </c>
      <c r="B49" s="8">
        <f t="shared" si="0"/>
        <v>0.81599999999999995</v>
      </c>
      <c r="C49" s="9">
        <f t="shared" si="1"/>
        <v>0.83382314029178883</v>
      </c>
    </row>
    <row r="50" spans="1:3">
      <c r="A50" s="2">
        <f t="shared" si="2"/>
        <v>260000</v>
      </c>
      <c r="B50" s="8">
        <f t="shared" si="0"/>
        <v>0.83199999999999996</v>
      </c>
      <c r="C50" s="9">
        <f t="shared" si="1"/>
        <v>0.83114301766574084</v>
      </c>
    </row>
    <row r="51" spans="1:3">
      <c r="A51" s="2">
        <f t="shared" si="2"/>
        <v>265000</v>
      </c>
      <c r="B51" s="8">
        <f t="shared" si="0"/>
        <v>0.84799999999999998</v>
      </c>
      <c r="C51" s="9">
        <f t="shared" si="1"/>
        <v>0.82850213701345288</v>
      </c>
    </row>
    <row r="52" spans="1:3">
      <c r="A52" s="2">
        <f t="shared" si="2"/>
        <v>270000</v>
      </c>
      <c r="B52" s="8">
        <f t="shared" si="0"/>
        <v>0.86399999999999999</v>
      </c>
      <c r="C52" s="9">
        <f t="shared" si="1"/>
        <v>0.82590012448481287</v>
      </c>
    </row>
    <row r="53" spans="1:3">
      <c r="A53" s="2">
        <f t="shared" si="2"/>
        <v>275000</v>
      </c>
      <c r="B53" s="8">
        <f t="shared" si="0"/>
        <v>0.88</v>
      </c>
      <c r="C53" s="9">
        <f t="shared" si="1"/>
        <v>0.82333660748800008</v>
      </c>
    </row>
    <row r="54" spans="1:3">
      <c r="A54" s="2">
        <f t="shared" si="2"/>
        <v>280000</v>
      </c>
      <c r="B54" s="8">
        <f t="shared" si="0"/>
        <v>0.89600000000000002</v>
      </c>
      <c r="C54" s="9">
        <f t="shared" si="1"/>
        <v>0.82081121468948481</v>
      </c>
    </row>
    <row r="55" spans="1:3">
      <c r="A55" s="2">
        <f t="shared" si="2"/>
        <v>285000</v>
      </c>
      <c r="B55" s="8">
        <f t="shared" si="0"/>
        <v>0.91200000000000003</v>
      </c>
      <c r="C55" s="9">
        <f t="shared" si="1"/>
        <v>0.81832357601402883</v>
      </c>
    </row>
    <row r="56" spans="1:3">
      <c r="A56" s="2">
        <f t="shared" si="2"/>
        <v>290000</v>
      </c>
      <c r="B56" s="8">
        <f t="shared" si="0"/>
        <v>0.92800000000000005</v>
      </c>
      <c r="C56" s="9">
        <f t="shared" si="1"/>
        <v>0.81587332264468482</v>
      </c>
    </row>
    <row r="57" spans="1:3">
      <c r="A57" s="2">
        <f t="shared" si="2"/>
        <v>295000</v>
      </c>
      <c r="B57" s="8">
        <f t="shared" si="0"/>
        <v>0.94399999999999995</v>
      </c>
      <c r="C57" s="9">
        <f t="shared" si="1"/>
        <v>0.81346008702279693</v>
      </c>
    </row>
    <row r="58" spans="1:3">
      <c r="A58" s="2">
        <f t="shared" si="2"/>
        <v>300000</v>
      </c>
      <c r="B58" s="8">
        <f t="shared" si="0"/>
        <v>0.96</v>
      </c>
      <c r="C58" s="9">
        <f t="shared" si="1"/>
        <v>0.81108350284800013</v>
      </c>
    </row>
    <row r="59" spans="1:3">
      <c r="A59" s="2">
        <f t="shared" si="2"/>
        <v>305000</v>
      </c>
      <c r="B59" s="8">
        <f t="shared" si="0"/>
        <v>0.97599999999999998</v>
      </c>
      <c r="C59" s="9">
        <f t="shared" si="1"/>
        <v>0.80874320507822084</v>
      </c>
    </row>
    <row r="60" spans="1:3">
      <c r="A60" s="2">
        <f t="shared" si="2"/>
        <v>310000</v>
      </c>
      <c r="B60" s="8">
        <f t="shared" si="0"/>
        <v>0.99199999999999999</v>
      </c>
      <c r="C60" s="9">
        <f t="shared" si="1"/>
        <v>0.80643882992967686</v>
      </c>
    </row>
    <row r="61" spans="1:3">
      <c r="A61" s="2">
        <f t="shared" si="2"/>
        <v>315000</v>
      </c>
      <c r="B61" s="8">
        <f t="shared" si="0"/>
        <v>1.008</v>
      </c>
      <c r="C61" s="9">
        <f t="shared" si="1"/>
        <v>0.80417001487687689</v>
      </c>
    </row>
    <row r="62" spans="1:3">
      <c r="A62" s="2">
        <f t="shared" si="2"/>
        <v>320000</v>
      </c>
      <c r="B62" s="8">
        <f t="shared" si="0"/>
        <v>1.024</v>
      </c>
      <c r="C62" s="9">
        <f t="shared" si="1"/>
        <v>0.8019363986526209</v>
      </c>
    </row>
    <row r="63" spans="1:3">
      <c r="A63" s="2">
        <f t="shared" si="2"/>
        <v>325000</v>
      </c>
      <c r="B63" s="8">
        <f t="shared" si="0"/>
        <v>1.04</v>
      </c>
      <c r="C63" s="9">
        <f t="shared" si="1"/>
        <v>0.79973762124800007</v>
      </c>
    </row>
    <row r="64" spans="1:3">
      <c r="A64" s="2">
        <f t="shared" si="2"/>
        <v>330000</v>
      </c>
      <c r="B64" s="8">
        <f t="shared" si="0"/>
        <v>1.056</v>
      </c>
      <c r="C64" s="9">
        <f t="shared" si="1"/>
        <v>0.79757332391239688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75" zoomScaleNormal="75" workbookViewId="0">
      <selection activeCell="I5" sqref="I5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scale="51" firstPageNumber="0" fitToHeight="0" orientation="portrait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tabSelected="1" zoomScale="50" zoomScaleNormal="50" workbookViewId="0">
      <selection sqref="A1:U52"/>
    </sheetView>
  </sheetViews>
  <sheetFormatPr defaultRowHeight="12.75"/>
  <sheetData/>
  <pageMargins left="0.7" right="0.7" top="0.75" bottom="0.75" header="0.3" footer="0.3"/>
  <pageSetup scale="48" fitToHeight="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75" zoomScaleNormal="75" workbookViewId="0">
      <selection activeCell="Q41" sqref="Q41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6" zoomScale="75" zoomScaleNormal="75" workbookViewId="0">
      <selection activeCell="Q41" sqref="Q41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"/>
  <sheetViews>
    <sheetView topLeftCell="A6" zoomScale="75" zoomScaleNormal="75" workbookViewId="0">
      <selection activeCell="R10" sqref="R10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landscape" r:id="rId1"/>
  <headerFooter alignWithMargins="0">
    <oddHeader>&amp;C&amp;A</oddHeader>
    <oddFooter>&amp;CPage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topLeftCell="A13" zoomScale="75" zoomScaleNormal="75" workbookViewId="0">
      <selection activeCell="R32" sqref="R32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landscape" r:id="rId1"/>
  <headerFooter alignWithMargins="0">
    <oddHeader>&amp;C&amp;A</oddHeader>
    <oddFooter>&amp;CPage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6" zoomScale="75" zoomScaleNormal="75" workbookViewId="0">
      <selection activeCell="S7" sqref="S7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5EAC2019B624CB5B24CF9FF2800B8" ma:contentTypeVersion="12" ma:contentTypeDescription="Create a new document." ma:contentTypeScope="" ma:versionID="95efd9c7d094caec76dfff43f0203ee8">
  <xsd:schema xmlns:xsd="http://www.w3.org/2001/XMLSchema" xmlns:xs="http://www.w3.org/2001/XMLSchema" xmlns:p="http://schemas.microsoft.com/office/2006/metadata/properties" xmlns:ns2="c67f01ef-52a7-44e9-8f2a-d94dec3f814f" xmlns:ns3="bbce72e2-4278-4548-8ef4-8ad0fc682cbb" targetNamespace="http://schemas.microsoft.com/office/2006/metadata/properties" ma:root="true" ma:fieldsID="0768b88caf2e382bd0e7b33f2a6b2063" ns2:_="" ns3:_="">
    <xsd:import namespace="c67f01ef-52a7-44e9-8f2a-d94dec3f814f"/>
    <xsd:import namespace="bbce72e2-4278-4548-8ef4-8ad0fc682c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f01ef-52a7-44e9-8f2a-d94dec3f8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e72e2-4278-4548-8ef4-8ad0fc68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1D0DB4-A374-445F-9417-DD2D39B1A820}"/>
</file>

<file path=customXml/itemProps2.xml><?xml version="1.0" encoding="utf-8"?>
<ds:datastoreItem xmlns:ds="http://schemas.openxmlformats.org/officeDocument/2006/customXml" ds:itemID="{E46F9844-F15F-40BF-81DE-80973DCF719F}"/>
</file>

<file path=customXml/itemProps3.xml><?xml version="1.0" encoding="utf-8"?>
<ds:datastoreItem xmlns:ds="http://schemas.openxmlformats.org/officeDocument/2006/customXml" ds:itemID="{FDD2B333-7564-4533-B428-076DC67FBD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Brent Haddad</cp:lastModifiedBy>
  <cp:revision/>
  <dcterms:created xsi:type="dcterms:W3CDTF">2016-01-05T18:29:05Z</dcterms:created>
  <dcterms:modified xsi:type="dcterms:W3CDTF">2021-10-27T22:45:02Z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0x0101002415EAC2019B624CB5B24CF9FF2800B8</vt:lpwstr>
  </property>
</Properties>
</file>