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18\WaterImportSaltExtractionRevenue_SWT\"/>
    </mc:Choice>
  </mc:AlternateContent>
  <bookViews>
    <workbookView xWindow="0" yWindow="435" windowWidth="22980" windowHeight="9165"/>
  </bookViews>
  <sheets>
    <sheet name="Water Import Canal Costs" sheetId="2" r:id="rId1"/>
    <sheet name="2006 Canal Lining Cost Basis" sheetId="1" r:id="rId2"/>
  </sheets>
  <calcPr calcId="152511"/>
</workbook>
</file>

<file path=xl/calcChain.xml><?xml version="1.0" encoding="utf-8"?>
<calcChain xmlns="http://schemas.openxmlformats.org/spreadsheetml/2006/main">
  <c r="B21" i="2" l="1"/>
  <c r="B19" i="1"/>
  <c r="B37" i="2" l="1"/>
  <c r="B35" i="2"/>
  <c r="B34" i="2"/>
  <c r="B36" i="2" s="1"/>
  <c r="B39" i="2" l="1"/>
  <c r="B38" i="2"/>
  <c r="B20" i="1" l="1"/>
  <c r="B11" i="1" l="1"/>
  <c r="B14" i="1" l="1"/>
  <c r="B16" i="1" s="1"/>
  <c r="B23" i="1" l="1"/>
  <c r="B26" i="1"/>
  <c r="B15" i="2" s="1"/>
  <c r="B29" i="1"/>
  <c r="B18" i="2" s="1"/>
  <c r="B31" i="1" l="1"/>
  <c r="B20" i="2"/>
  <c r="B32" i="1"/>
  <c r="B5" i="2"/>
  <c r="B30" i="2" l="1"/>
  <c r="B33" i="2" s="1"/>
  <c r="B41" i="2" s="1"/>
  <c r="B25" i="2"/>
  <c r="B29" i="2"/>
  <c r="B32" i="2" s="1"/>
  <c r="B40" i="2" l="1"/>
  <c r="B42" i="2" s="1"/>
</calcChain>
</file>

<file path=xl/sharedStrings.xml><?xml version="1.0" encoding="utf-8"?>
<sst xmlns="http://schemas.openxmlformats.org/spreadsheetml/2006/main" count="113" uniqueCount="75">
  <si>
    <t>Coachella Canal 2006 Lined Section</t>
  </si>
  <si>
    <t>Bottom width</t>
  </si>
  <si>
    <t>Slope of sides</t>
  </si>
  <si>
    <t>Prior annual seepage</t>
  </si>
  <si>
    <t>Cost to build</t>
  </si>
  <si>
    <t>Cost per mile</t>
  </si>
  <si>
    <t>miles</t>
  </si>
  <si>
    <t>feet</t>
  </si>
  <si>
    <t>to 1</t>
  </si>
  <si>
    <t>AFY</t>
  </si>
  <si>
    <t>Water Depth first 16.1 miles</t>
  </si>
  <si>
    <t xml:space="preserve"> Water Depth second 32.2 miles</t>
  </si>
  <si>
    <t>inches</t>
  </si>
  <si>
    <t>Lined channel capacity</t>
  </si>
  <si>
    <t>CFS</t>
  </si>
  <si>
    <t>Annual flow capacity</t>
  </si>
  <si>
    <t>Length of 2006 concrete lined section</t>
  </si>
  <si>
    <t>(in 2015 $)</t>
  </si>
  <si>
    <t>Laguna Salada to Salton Sea (desert route)</t>
  </si>
  <si>
    <t>Cost of lined Sea to Sea canal (desert route)</t>
  </si>
  <si>
    <t>Laguna Salada to Salton Sea (New River route)</t>
  </si>
  <si>
    <t>Cost of lined Sea to Sea canal (New River route)</t>
  </si>
  <si>
    <t>Extend Coyote Canal to north end Laguna Salada</t>
  </si>
  <si>
    <t>Cost to extend Coyote Canal in Laguna Salada</t>
  </si>
  <si>
    <t>Sea of Cortez to south Laguna Salada lined canal</t>
  </si>
  <si>
    <t>Cost for Sea of Cortez to south Laguna Salada</t>
  </si>
  <si>
    <t>Minimum drop required for flow (Coachella basis)</t>
  </si>
  <si>
    <t>Lined Seawater Canal cost Sea to Sea Mexico Side (high estimate)</t>
  </si>
  <si>
    <t>Cost of lined Sea to Sea canal (desert route, 2006 Coachella Canal basis)</t>
  </si>
  <si>
    <t>Cost to extend Coyote Canal in Laguna Salada (2006 Coachella Canal basis)</t>
  </si>
  <si>
    <t>Cost for Sea of Cortez to south Laguna Salada (2006 Coachella Canal basis)</t>
  </si>
  <si>
    <t>(in 2013 $)</t>
  </si>
  <si>
    <t>Total capital cost of seaweater canal from Sea of Cortez to Salton Sea</t>
  </si>
  <si>
    <t>per year</t>
  </si>
  <si>
    <t>Extend Coyote Canal to north end of Laguna Salada (900,000 AFY capacity)</t>
  </si>
  <si>
    <t>Sea of Cortez to south Laguna Salada lined canal (900,000 AFY capacity)</t>
  </si>
  <si>
    <t>Minimum drop required for flow (Coachella Canal basis, US side)</t>
  </si>
  <si>
    <t>Laguna Salada to Salton Sea (short desert route, 900,000 AFY capacity)</t>
  </si>
  <si>
    <t>Laguna Salada to Salton Sea (longer New River route, 900,000 AFY capacity)</t>
  </si>
  <si>
    <t>(basis of cost estimation for Sea to Sea canal)</t>
  </si>
  <si>
    <t>Sea to Sea Concrete Lined Canal Cost Estimates (with route options)</t>
  </si>
  <si>
    <t>Capital needs for construction when agreements and permits are ready</t>
  </si>
  <si>
    <t>concrete lining thickness</t>
  </si>
  <si>
    <t>Maximum elevation to cross border (west of signal mountain)</t>
  </si>
  <si>
    <t>Maximum elevation to cross border (east of signal mountain)</t>
  </si>
  <si>
    <t>Actual net drop sea level to Salton Sea (2015 Sea levels)</t>
  </si>
  <si>
    <t>Mimimum canal cost (US side only, short route)</t>
  </si>
  <si>
    <t>Maximum canal cost Sea to Sea (all lined canals)</t>
  </si>
  <si>
    <t>inflation rate 2006 to 2018</t>
  </si>
  <si>
    <t>Cost of lined Sea to Sea canal (Desert route, 2006 Coachella Canal basis)</t>
  </si>
  <si>
    <t>(in 2018 $)</t>
  </si>
  <si>
    <t>Bond interest rate</t>
  </si>
  <si>
    <t>Bond term</t>
  </si>
  <si>
    <t>Seawater import annual quantity</t>
  </si>
  <si>
    <t>years</t>
  </si>
  <si>
    <t>per AF</t>
  </si>
  <si>
    <t>Operation and Maintenance cost Mexico Side</t>
  </si>
  <si>
    <t>Operation and Maintenance cost US Side</t>
  </si>
  <si>
    <t>Annual payment on canal bond US side</t>
  </si>
  <si>
    <t>Annual payment on canal bond Mexico side</t>
  </si>
  <si>
    <t>O&amp;M cost per AF delivered annually Mexico side</t>
  </si>
  <si>
    <t>O&amp;M cost per AF delivered annually US side</t>
  </si>
  <si>
    <t xml:space="preserve">Total imported seawater cost per AF </t>
  </si>
  <si>
    <t>Cost of seawater import US side</t>
  </si>
  <si>
    <t>Cost of seawater import Mexico side</t>
  </si>
  <si>
    <t>Annualized capital cost US side conveyances</t>
  </si>
  <si>
    <t>Annualized capital cost Mexico side conveyances</t>
  </si>
  <si>
    <t>Annualized capital cost US side pumps, hydro-turbines, transmission</t>
  </si>
  <si>
    <t>Annualized capital cost Mexico side pumps, hydro-turbines, transmission</t>
  </si>
  <si>
    <t>Annual payment on pump, hydro-turbine, transmission bond Mexico side</t>
  </si>
  <si>
    <t>Annual payment on pump, hydro-turbine, transmission  bond US side</t>
  </si>
  <si>
    <t>Cost of Pumps, Energy Recovery Hydro-Tubines, and Transmission (900 KAFY)</t>
  </si>
  <si>
    <t>Top width</t>
  </si>
  <si>
    <t>Cost per mile 2018</t>
  </si>
  <si>
    <t>Lined Seawater Canal cost Sea to Sea US Side (low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</si>
</sst>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51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 applyFill="1"/>
    <xf numFmtId="0" fontId="0" fillId="0" borderId="0" xfId="0" applyFill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0" fontId="0" fillId="2" borderId="0" xfId="0" applyNumberFormat="1" applyFill="1"/>
    <xf numFmtId="3" fontId="0" fillId="2" borderId="0" xfId="0" applyNumberForma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20" workbookViewId="0">
      <selection activeCell="B20" sqref="B20"/>
    </sheetView>
  </sheetViews>
  <sheetFormatPr defaultRowHeight="15" x14ac:dyDescent="0.25"/>
  <cols>
    <col min="1" max="1" width="69.140625" customWidth="1"/>
    <col min="2" max="2" width="17.5703125" bestFit="1" customWidth="1"/>
  </cols>
  <sheetData>
    <row r="1" spans="1:3" x14ac:dyDescent="0.25">
      <c r="A1" s="7" t="s">
        <v>40</v>
      </c>
    </row>
    <row r="2" spans="1:3" x14ac:dyDescent="0.25">
      <c r="A2" t="s">
        <v>41</v>
      </c>
    </row>
    <row r="4" spans="1:3" x14ac:dyDescent="0.25">
      <c r="A4" t="s">
        <v>37</v>
      </c>
      <c r="B4">
        <v>41.6</v>
      </c>
      <c r="C4" t="s">
        <v>6</v>
      </c>
    </row>
    <row r="5" spans="1:3" x14ac:dyDescent="0.25">
      <c r="A5" t="s">
        <v>28</v>
      </c>
      <c r="B5" s="6">
        <f xml:space="preserve"> '2006 Canal Lining Cost Basis'!B19</f>
        <v>177840000</v>
      </c>
      <c r="C5" t="s">
        <v>17</v>
      </c>
    </row>
    <row r="6" spans="1:3" x14ac:dyDescent="0.25">
      <c r="A6" t="s">
        <v>43</v>
      </c>
      <c r="B6" s="1">
        <v>300</v>
      </c>
      <c r="C6" t="s">
        <v>7</v>
      </c>
    </row>
    <row r="7" spans="1:3" x14ac:dyDescent="0.25">
      <c r="A7" t="s">
        <v>44</v>
      </c>
      <c r="B7" s="1">
        <v>40</v>
      </c>
      <c r="C7" t="s">
        <v>7</v>
      </c>
    </row>
    <row r="8" spans="1:3" x14ac:dyDescent="0.25">
      <c r="A8" t="s">
        <v>36</v>
      </c>
      <c r="B8">
        <v>63</v>
      </c>
      <c r="C8" t="s">
        <v>7</v>
      </c>
    </row>
    <row r="9" spans="1:3" x14ac:dyDescent="0.25">
      <c r="A9" t="s">
        <v>45</v>
      </c>
      <c r="B9">
        <v>238</v>
      </c>
      <c r="C9" t="s">
        <v>7</v>
      </c>
    </row>
    <row r="11" spans="1:3" x14ac:dyDescent="0.25">
      <c r="A11" t="s">
        <v>38</v>
      </c>
      <c r="B11">
        <v>73.400000000000006</v>
      </c>
      <c r="C11" t="s">
        <v>6</v>
      </c>
    </row>
    <row r="12" spans="1:3" x14ac:dyDescent="0.25">
      <c r="A12" t="s">
        <v>49</v>
      </c>
      <c r="B12" s="6">
        <v>313785000</v>
      </c>
      <c r="C12" t="s">
        <v>50</v>
      </c>
    </row>
    <row r="14" spans="1:3" x14ac:dyDescent="0.25">
      <c r="A14" t="s">
        <v>34</v>
      </c>
      <c r="B14">
        <v>26</v>
      </c>
      <c r="C14" t="s">
        <v>6</v>
      </c>
    </row>
    <row r="15" spans="1:3" x14ac:dyDescent="0.25">
      <c r="A15" t="s">
        <v>29</v>
      </c>
      <c r="B15" s="6">
        <f xml:space="preserve"> '2006 Canal Lining Cost Basis'!B26</f>
        <v>111150000</v>
      </c>
      <c r="C15" t="s">
        <v>50</v>
      </c>
    </row>
    <row r="17" spans="1:3" x14ac:dyDescent="0.25">
      <c r="A17" t="s">
        <v>35</v>
      </c>
      <c r="B17">
        <v>64</v>
      </c>
      <c r="C17" t="s">
        <v>6</v>
      </c>
    </row>
    <row r="18" spans="1:3" x14ac:dyDescent="0.25">
      <c r="A18" t="s">
        <v>30</v>
      </c>
      <c r="B18" s="6">
        <f xml:space="preserve"> '2006 Canal Lining Cost Basis'!B29</f>
        <v>273600000</v>
      </c>
      <c r="C18" t="s">
        <v>50</v>
      </c>
    </row>
    <row r="20" spans="1:3" x14ac:dyDescent="0.25">
      <c r="A20" t="s">
        <v>27</v>
      </c>
      <c r="B20" s="6">
        <f xml:space="preserve"> SUM(B15,B18)</f>
        <v>384750000</v>
      </c>
      <c r="C20" t="s">
        <v>50</v>
      </c>
    </row>
    <row r="21" spans="1:3" x14ac:dyDescent="0.25">
      <c r="A21" t="s">
        <v>74</v>
      </c>
      <c r="B21" s="6">
        <f xml:space="preserve"> B5</f>
        <v>177840000</v>
      </c>
      <c r="C21" t="s">
        <v>50</v>
      </c>
    </row>
    <row r="22" spans="1:3" x14ac:dyDescent="0.25">
      <c r="A22" t="s">
        <v>71</v>
      </c>
      <c r="B22" s="6">
        <v>269617107</v>
      </c>
      <c r="C22" t="s">
        <v>31</v>
      </c>
    </row>
    <row r="23" spans="1:3" x14ac:dyDescent="0.25">
      <c r="A23" t="s">
        <v>56</v>
      </c>
      <c r="B23" s="6">
        <v>21800000</v>
      </c>
      <c r="C23" t="s">
        <v>33</v>
      </c>
    </row>
    <row r="24" spans="1:3" x14ac:dyDescent="0.25">
      <c r="A24" t="s">
        <v>57</v>
      </c>
      <c r="B24" s="6">
        <v>21800000</v>
      </c>
      <c r="C24" t="s">
        <v>33</v>
      </c>
    </row>
    <row r="25" spans="1:3" x14ac:dyDescent="0.25">
      <c r="A25" s="7" t="s">
        <v>32</v>
      </c>
      <c r="B25" s="8">
        <f xml:space="preserve"> SUM(B20:B22)</f>
        <v>832207107</v>
      </c>
      <c r="C25" s="7" t="s">
        <v>50</v>
      </c>
    </row>
    <row r="26" spans="1:3" x14ac:dyDescent="0.25">
      <c r="A26" s="7"/>
      <c r="B26" s="8"/>
      <c r="C26" s="7"/>
    </row>
    <row r="27" spans="1:3" x14ac:dyDescent="0.25">
      <c r="A27" t="s">
        <v>51</v>
      </c>
      <c r="B27" s="9">
        <v>0.04</v>
      </c>
    </row>
    <row r="28" spans="1:3" x14ac:dyDescent="0.25">
      <c r="A28" t="s">
        <v>52</v>
      </c>
      <c r="B28" s="10">
        <v>30</v>
      </c>
      <c r="C28" t="s">
        <v>54</v>
      </c>
    </row>
    <row r="29" spans="1:3" x14ac:dyDescent="0.25">
      <c r="A29" t="s">
        <v>59</v>
      </c>
      <c r="B29" s="11">
        <f xml:space="preserve"> 12 * (B$27/12*B$20)/(1-POWER(B$27/12+1,-B$28*12))</f>
        <v>22042264.19163996</v>
      </c>
    </row>
    <row r="30" spans="1:3" x14ac:dyDescent="0.25">
      <c r="A30" t="s">
        <v>58</v>
      </c>
      <c r="B30" s="11">
        <f xml:space="preserve"> 12 * (B$27/12*B$21)/(1-POWER(B$27/12+1,-B$28*12))</f>
        <v>10188424.337469136</v>
      </c>
    </row>
    <row r="31" spans="1:3" x14ac:dyDescent="0.25">
      <c r="A31" t="s">
        <v>53</v>
      </c>
      <c r="B31" s="1">
        <v>900000</v>
      </c>
      <c r="C31" t="s">
        <v>9</v>
      </c>
    </row>
    <row r="32" spans="1:3" x14ac:dyDescent="0.25">
      <c r="A32" t="s">
        <v>66</v>
      </c>
      <c r="B32" s="2">
        <f xml:space="preserve"> B29 / B$31</f>
        <v>24.491404657377732</v>
      </c>
      <c r="C32" t="s">
        <v>55</v>
      </c>
    </row>
    <row r="33" spans="1:3" x14ac:dyDescent="0.25">
      <c r="A33" t="s">
        <v>65</v>
      </c>
      <c r="B33" s="2">
        <f xml:space="preserve"> B30 / B$31</f>
        <v>11.320471486076817</v>
      </c>
      <c r="C33" t="s">
        <v>55</v>
      </c>
    </row>
    <row r="34" spans="1:3" x14ac:dyDescent="0.25">
      <c r="A34" t="s">
        <v>69</v>
      </c>
      <c r="B34" s="11">
        <f xml:space="preserve"> 12 * (B$27/12*B$22)/(1-POWER(B$27/12+1,-B$28*12)) / 2</f>
        <v>7723159.8480567383</v>
      </c>
    </row>
    <row r="35" spans="1:3" x14ac:dyDescent="0.25">
      <c r="A35" t="s">
        <v>70</v>
      </c>
      <c r="B35" s="11">
        <f xml:space="preserve"> 12 * (B$27/12*B$22)/(1-POWER(B$27/12+1,-B$28*12)) /2</f>
        <v>7723159.8480567383</v>
      </c>
    </row>
    <row r="36" spans="1:3" x14ac:dyDescent="0.25">
      <c r="A36" t="s">
        <v>68</v>
      </c>
      <c r="B36" s="2">
        <f xml:space="preserve"> B34 / B$31</f>
        <v>8.5812887200630428</v>
      </c>
      <c r="C36" t="s">
        <v>55</v>
      </c>
    </row>
    <row r="37" spans="1:3" x14ac:dyDescent="0.25">
      <c r="A37" t="s">
        <v>67</v>
      </c>
      <c r="B37" s="2">
        <f xml:space="preserve"> B35 / B$31</f>
        <v>8.5812887200630428</v>
      </c>
      <c r="C37" t="s">
        <v>55</v>
      </c>
    </row>
    <row r="38" spans="1:3" x14ac:dyDescent="0.25">
      <c r="A38" t="s">
        <v>60</v>
      </c>
      <c r="B38" s="2">
        <f xml:space="preserve"> B23 / B31</f>
        <v>24.222222222222221</v>
      </c>
      <c r="C38" t="s">
        <v>55</v>
      </c>
    </row>
    <row r="39" spans="1:3" x14ac:dyDescent="0.25">
      <c r="A39" t="s">
        <v>61</v>
      </c>
      <c r="B39" s="2">
        <f xml:space="preserve"> B24 / B31</f>
        <v>24.222222222222221</v>
      </c>
      <c r="C39" t="s">
        <v>55</v>
      </c>
    </row>
    <row r="40" spans="1:3" x14ac:dyDescent="0.25">
      <c r="A40" t="s">
        <v>64</v>
      </c>
      <c r="B40" s="2">
        <f xml:space="preserve"> SUM(B32,B36,B38)</f>
        <v>57.294915599662993</v>
      </c>
      <c r="C40" t="s">
        <v>55</v>
      </c>
    </row>
    <row r="41" spans="1:3" x14ac:dyDescent="0.25">
      <c r="A41" t="s">
        <v>63</v>
      </c>
      <c r="B41" s="2">
        <f xml:space="preserve"> SUM(B33,B37,B39)</f>
        <v>44.123982428362083</v>
      </c>
      <c r="C41" t="s">
        <v>55</v>
      </c>
    </row>
    <row r="42" spans="1:3" x14ac:dyDescent="0.25">
      <c r="A42" t="s">
        <v>62</v>
      </c>
      <c r="B42" s="2">
        <f xml:space="preserve"> SUM(B32:B33,B38:B41)</f>
        <v>185.67521861592405</v>
      </c>
      <c r="C42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B23" sqref="B23"/>
    </sheetView>
  </sheetViews>
  <sheetFormatPr defaultRowHeight="15" x14ac:dyDescent="0.25"/>
  <cols>
    <col min="1" max="1" width="52.7109375" customWidth="1"/>
    <col min="2" max="2" width="19.42578125" bestFit="1" customWidth="1"/>
    <col min="5" max="5" width="10.85546875" bestFit="1" customWidth="1"/>
    <col min="8" max="8" width="11.7109375" customWidth="1"/>
  </cols>
  <sheetData>
    <row r="1" spans="1:8" x14ac:dyDescent="0.25">
      <c r="A1" s="7" t="s">
        <v>0</v>
      </c>
    </row>
    <row r="2" spans="1:8" x14ac:dyDescent="0.25">
      <c r="A2" s="7" t="s">
        <v>39</v>
      </c>
    </row>
    <row r="3" spans="1:8" x14ac:dyDescent="0.25">
      <c r="A3" t="s">
        <v>16</v>
      </c>
      <c r="B3">
        <v>35</v>
      </c>
      <c r="C3" t="s">
        <v>6</v>
      </c>
    </row>
    <row r="4" spans="1:8" x14ac:dyDescent="0.25">
      <c r="A4" t="s">
        <v>10</v>
      </c>
      <c r="B4">
        <v>10.4</v>
      </c>
      <c r="C4" t="s">
        <v>7</v>
      </c>
    </row>
    <row r="5" spans="1:8" x14ac:dyDescent="0.25">
      <c r="A5" t="s">
        <v>11</v>
      </c>
      <c r="B5">
        <v>12</v>
      </c>
      <c r="C5" t="s">
        <v>7</v>
      </c>
    </row>
    <row r="6" spans="1:8" x14ac:dyDescent="0.25">
      <c r="A6" t="s">
        <v>1</v>
      </c>
      <c r="B6">
        <v>16</v>
      </c>
      <c r="C6" t="s">
        <v>7</v>
      </c>
    </row>
    <row r="7" spans="1:8" x14ac:dyDescent="0.25">
      <c r="A7" t="s">
        <v>72</v>
      </c>
      <c r="B7">
        <v>150</v>
      </c>
      <c r="C7" t="s">
        <v>7</v>
      </c>
    </row>
    <row r="8" spans="1:8" x14ac:dyDescent="0.25">
      <c r="A8" t="s">
        <v>2</v>
      </c>
      <c r="B8">
        <v>1.5</v>
      </c>
      <c r="C8" t="s">
        <v>8</v>
      </c>
    </row>
    <row r="9" spans="1:8" x14ac:dyDescent="0.25">
      <c r="A9" t="s">
        <v>42</v>
      </c>
      <c r="B9">
        <v>3</v>
      </c>
      <c r="C9" t="s">
        <v>12</v>
      </c>
    </row>
    <row r="10" spans="1:8" x14ac:dyDescent="0.25">
      <c r="A10" t="s">
        <v>13</v>
      </c>
      <c r="B10" s="1">
        <v>1300</v>
      </c>
      <c r="C10" t="s">
        <v>14</v>
      </c>
      <c r="E10" s="4"/>
      <c r="F10" s="5"/>
      <c r="G10" s="5"/>
      <c r="H10" s="4"/>
    </row>
    <row r="11" spans="1:8" x14ac:dyDescent="0.25">
      <c r="A11" t="s">
        <v>15</v>
      </c>
      <c r="B11" s="1">
        <f xml:space="preserve"> B10 /43560 * 60 * 60 * 24 * 365</f>
        <v>941157.02479338832</v>
      </c>
      <c r="C11" t="s">
        <v>9</v>
      </c>
      <c r="E11" s="1"/>
      <c r="H11" s="1"/>
    </row>
    <row r="12" spans="1:8" x14ac:dyDescent="0.25">
      <c r="A12" t="s">
        <v>3</v>
      </c>
      <c r="B12" s="1">
        <v>32350</v>
      </c>
      <c r="C12" t="s">
        <v>9</v>
      </c>
      <c r="E12" s="1"/>
      <c r="H12" s="1"/>
    </row>
    <row r="13" spans="1:8" x14ac:dyDescent="0.25">
      <c r="A13" t="s">
        <v>4</v>
      </c>
      <c r="B13" s="2">
        <v>119700000</v>
      </c>
      <c r="E13" s="1"/>
      <c r="H13" s="1"/>
    </row>
    <row r="14" spans="1:8" x14ac:dyDescent="0.25">
      <c r="A14" t="s">
        <v>5</v>
      </c>
      <c r="B14" s="2">
        <f xml:space="preserve"> B13/B3</f>
        <v>3420000</v>
      </c>
    </row>
    <row r="15" spans="1:8" x14ac:dyDescent="0.25">
      <c r="A15" t="s">
        <v>48</v>
      </c>
      <c r="B15" s="3">
        <v>1.25</v>
      </c>
    </row>
    <row r="16" spans="1:8" x14ac:dyDescent="0.25">
      <c r="A16" t="s">
        <v>73</v>
      </c>
      <c r="B16" s="2">
        <f xml:space="preserve"> B14 * B15</f>
        <v>4275000</v>
      </c>
    </row>
    <row r="18" spans="1:3" x14ac:dyDescent="0.25">
      <c r="A18" t="s">
        <v>18</v>
      </c>
      <c r="B18">
        <v>41.6</v>
      </c>
      <c r="C18" t="s">
        <v>6</v>
      </c>
    </row>
    <row r="19" spans="1:3" x14ac:dyDescent="0.25">
      <c r="A19" t="s">
        <v>19</v>
      </c>
      <c r="B19" s="2">
        <f xml:space="preserve"> B$16 * B18</f>
        <v>177840000</v>
      </c>
      <c r="C19" t="s">
        <v>50</v>
      </c>
    </row>
    <row r="20" spans="1:3" x14ac:dyDescent="0.25">
      <c r="A20" t="s">
        <v>26</v>
      </c>
      <c r="B20">
        <f xml:space="preserve"> 1.5 * B18</f>
        <v>62.400000000000006</v>
      </c>
      <c r="C20" t="s">
        <v>7</v>
      </c>
    </row>
    <row r="22" spans="1:3" x14ac:dyDescent="0.25">
      <c r="A22" t="s">
        <v>20</v>
      </c>
      <c r="B22">
        <v>73.400000000000006</v>
      </c>
      <c r="C22" t="s">
        <v>6</v>
      </c>
    </row>
    <row r="23" spans="1:3" x14ac:dyDescent="0.25">
      <c r="A23" t="s">
        <v>21</v>
      </c>
      <c r="B23" s="2">
        <f xml:space="preserve"> B$16 * B22</f>
        <v>313785000</v>
      </c>
      <c r="C23" t="s">
        <v>50</v>
      </c>
    </row>
    <row r="25" spans="1:3" x14ac:dyDescent="0.25">
      <c r="A25" t="s">
        <v>22</v>
      </c>
      <c r="B25">
        <v>26</v>
      </c>
      <c r="C25" t="s">
        <v>6</v>
      </c>
    </row>
    <row r="26" spans="1:3" x14ac:dyDescent="0.25">
      <c r="A26" t="s">
        <v>23</v>
      </c>
      <c r="B26" s="2">
        <f xml:space="preserve"> B$16 * B25</f>
        <v>111150000</v>
      </c>
      <c r="C26" t="s">
        <v>50</v>
      </c>
    </row>
    <row r="28" spans="1:3" x14ac:dyDescent="0.25">
      <c r="A28" t="s">
        <v>24</v>
      </c>
      <c r="B28">
        <v>64</v>
      </c>
      <c r="C28" t="s">
        <v>6</v>
      </c>
    </row>
    <row r="29" spans="1:3" x14ac:dyDescent="0.25">
      <c r="A29" t="s">
        <v>25</v>
      </c>
      <c r="B29" s="2">
        <f xml:space="preserve"> B$16 * B28</f>
        <v>273600000</v>
      </c>
      <c r="C29" t="s">
        <v>50</v>
      </c>
    </row>
    <row r="31" spans="1:3" x14ac:dyDescent="0.25">
      <c r="A31" t="s">
        <v>46</v>
      </c>
      <c r="B31" s="2">
        <f xml:space="preserve"> B19</f>
        <v>177840000</v>
      </c>
      <c r="C31" t="s">
        <v>50</v>
      </c>
    </row>
    <row r="32" spans="1:3" x14ac:dyDescent="0.25">
      <c r="A32" t="s">
        <v>47</v>
      </c>
      <c r="B32" s="2">
        <f xml:space="preserve"> SUM(B23,B26,B29)</f>
        <v>698535000</v>
      </c>
      <c r="C32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Import Canal Costs</vt:lpstr>
      <vt:lpstr>2006 Canal Lining Cost Basis</vt:lpstr>
    </vt:vector>
  </TitlesOfParts>
  <Company>Sephton Water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TomSephton</cp:lastModifiedBy>
  <cp:lastPrinted>2015-06-01T22:06:01Z</cp:lastPrinted>
  <dcterms:created xsi:type="dcterms:W3CDTF">2015-04-04T06:48:34Z</dcterms:created>
  <dcterms:modified xsi:type="dcterms:W3CDTF">2018-03-10T01:59:59Z</dcterms:modified>
</cp:coreProperties>
</file>